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6608" windowHeight="9432"/>
  </bookViews>
  <sheets>
    <sheet name="Budget" sheetId="1" r:id="rId1"/>
    <sheet name="Sheet1" sheetId="4" r:id="rId2"/>
  </sheets>
  <definedNames>
    <definedName name="_xlnm.Print_Titles" localSheetId="0">Budget!$A:$C,Budget!$1:$2</definedName>
    <definedName name="QB_COLUMN_1" localSheetId="0" hidden="1">Budget!#REF!</definedName>
    <definedName name="QB_COLUMN_126" localSheetId="0" hidden="1">Budget!#REF!</definedName>
    <definedName name="QB_COLUMN_19" localSheetId="0" hidden="1">Budget!#REF!</definedName>
    <definedName name="QB_COLUMN_20" localSheetId="0" hidden="1">Budget!#REF!</definedName>
    <definedName name="QB_COLUMN_28" localSheetId="0" hidden="1">Budget!#REF!</definedName>
    <definedName name="QB_COLUMN_29" localSheetId="0" hidden="1">Budget!#REF!</definedName>
    <definedName name="QB_COLUMN_3" localSheetId="0" hidden="1">Budget!#REF!</definedName>
    <definedName name="QB_COLUMN_31" localSheetId="0" hidden="1">Budget!#REF!</definedName>
    <definedName name="QB_COLUMN_4" localSheetId="0" hidden="1">Budget!#REF!</definedName>
    <definedName name="QB_COLUMN_5" localSheetId="0" hidden="1">Budget!#REF!</definedName>
    <definedName name="QB_COLUMN_7" localSheetId="0" hidden="1">Budget!#REF!</definedName>
    <definedName name="QB_COLUMN_8" localSheetId="0" hidden="1">Budget!#REF!</definedName>
    <definedName name="QB_DATA_0" localSheetId="0" hidden="1">Budget!#REF!,Budget!#REF!,Budget!#REF!,Budget!$27:$27,Budget!$30:$30,Budget!#REF!,Budget!#REF!,Budget!#REF!,Budget!#REF!,Budget!$50:$50,Budget!#REF!,Budget!#REF!,Budget!#REF!,Budget!#REF!,Budget!#REF!,Budget!$75:$75</definedName>
    <definedName name="QB_DATA_1" localSheetId="0" hidden="1">Budget!#REF!,Budget!#REF!,Budget!#REF!,Budget!$82:$82,Budget!#REF!,Budget!#REF!,Budget!#REF!,Budget!#REF!,Budget!$89:$89,Budget!$91:$91,Budget!#REF!,Budget!$107:$107,Budget!#REF!,Budget!#REF!,Budget!#REF!,Budget!#REF!</definedName>
    <definedName name="QB_DATA_2" localSheetId="0" hidden="1">Budget!#REF!,Budget!#REF!,Budget!#REF!,Budget!#REF!,Budget!$120:$120,Budget!$125:$125,Budget!#REF!,Budget!#REF!,Budget!#REF!,Budget!$143:$143,Budget!#REF!,Budget!$150:$150,Budget!#REF!,Budget!#REF!,Budget!#REF!,Budget!#REF!</definedName>
    <definedName name="QB_DATA_3" localSheetId="0" hidden="1">Budget!#REF!,Budget!$166:$166,Budget!#REF!,Budget!#REF!,Budget!#REF!,Budget!$175:$175,Budget!#REF!,Budget!#REF!,Budget!#REF!,Budget!$183:$183,Budget!#REF!,Budget!#REF!,Budget!#REF!,Budget!$186:$186,Budget!#REF!,Budget!#REF!</definedName>
    <definedName name="QB_FORMULA_0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1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10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11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12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13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14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15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16" localSheetId="0" hidden="1">Budget!#REF!,Budget!#REF!,Budget!#REF!,Budget!#REF!,Budget!#REF!,Budget!#REF!,Budget!#REF!,Budget!#REF!,Budget!#REF!,Budget!#REF!,Budget!#REF!,Budget!#REF!,Budget!#REF!,Budget!#REF!</definedName>
    <definedName name="QB_FORMULA_2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3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4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5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6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7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8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9" localSheetId="0" hidden="1">Budget!#REF!,Budget!#REF!,Budget!#REF!,Budget!#REF!,Budget!#REF!,Budget!#REF!,Budget!#REF!,Budget!#REF!,Budget!#REF!,Budget!#REF!,Budget!#REF!,Budget!#REF!,Budget!#REF!,Budget!#REF!,Budget!#REF!,Budget!#REF!</definedName>
    <definedName name="QB_ROW_100050" localSheetId="0" hidden="1">Budget!$C$195</definedName>
    <definedName name="QB_ROW_100350" localSheetId="0" hidden="1">Budget!$C$204</definedName>
    <definedName name="QB_ROW_10040" localSheetId="0" hidden="1">Budget!$C$133</definedName>
    <definedName name="QB_ROW_10340" localSheetId="0" hidden="1">Budget!#REF!</definedName>
    <definedName name="QB_ROW_104050" localSheetId="0" hidden="1">Budget!$C$142</definedName>
    <definedName name="QB_ROW_104350" localSheetId="0" hidden="1">Budget!#REF!</definedName>
    <definedName name="QB_ROW_106050" localSheetId="0" hidden="1">Budget!$C$147</definedName>
    <definedName name="QB_ROW_106350" localSheetId="0" hidden="1">Budget!#REF!</definedName>
    <definedName name="QB_ROW_107050" localSheetId="0" hidden="1">Budget!$C$148</definedName>
    <definedName name="QB_ROW_107350" localSheetId="0" hidden="1">Budget!#REF!</definedName>
    <definedName name="QB_ROW_109050" localSheetId="0" hidden="1">Budget!$C$154</definedName>
    <definedName name="QB_ROW_109350" localSheetId="0" hidden="1">Budget!#REF!</definedName>
    <definedName name="QB_ROW_110050" localSheetId="0" hidden="1">Budget!$C$155</definedName>
    <definedName name="QB_ROW_110350" localSheetId="0" hidden="1">Budget!#REF!</definedName>
    <definedName name="QB_ROW_111050" localSheetId="0" hidden="1">Budget!$C$156</definedName>
    <definedName name="QB_ROW_111350" localSheetId="0" hidden="1">Budget!#REF!</definedName>
    <definedName name="QB_ROW_112050" localSheetId="0" hidden="1">Budget!$C$157</definedName>
    <definedName name="QB_ROW_112350" localSheetId="0" hidden="1">Budget!#REF!</definedName>
    <definedName name="QB_ROW_113050" localSheetId="0" hidden="1">Budget!$C$164</definedName>
    <definedName name="QB_ROW_113350" localSheetId="0" hidden="1">Budget!#REF!</definedName>
    <definedName name="QB_ROW_114050" localSheetId="0" hidden="1">Budget!$C$165</definedName>
    <definedName name="QB_ROW_114350" localSheetId="0" hidden="1">Budget!#REF!</definedName>
    <definedName name="QB_ROW_116050" localSheetId="0" hidden="1">Budget!$C$170</definedName>
    <definedName name="QB_ROW_116350" localSheetId="0" hidden="1">Budget!#REF!</definedName>
    <definedName name="QB_ROW_117050" localSheetId="0" hidden="1">Budget!$C$171</definedName>
    <definedName name="QB_ROW_117350" localSheetId="0" hidden="1">Budget!#REF!</definedName>
    <definedName name="QB_ROW_118050" localSheetId="0" hidden="1">Budget!$C$172</definedName>
    <definedName name="QB_ROW_118350" localSheetId="0" hidden="1">Budget!#REF!</definedName>
    <definedName name="QB_ROW_119050" localSheetId="0" hidden="1">Budget!$C$174</definedName>
    <definedName name="QB_ROW_119350" localSheetId="0" hidden="1">Budget!#REF!</definedName>
    <definedName name="QB_ROW_12030" localSheetId="0" hidden="1">Budget!#REF!</definedName>
    <definedName name="QB_ROW_121050" localSheetId="0" hidden="1">Budget!$C$176</definedName>
    <definedName name="QB_ROW_121350" localSheetId="0" hidden="1">Budget!#REF!</definedName>
    <definedName name="QB_ROW_122050" localSheetId="0" hidden="1">Budget!$C$177</definedName>
    <definedName name="QB_ROW_122350" localSheetId="0" hidden="1">Budget!#REF!</definedName>
    <definedName name="QB_ROW_123050" localSheetId="0" hidden="1">Budget!$C$178</definedName>
    <definedName name="QB_ROW_12330" localSheetId="0" hidden="1">Budget!#REF!</definedName>
    <definedName name="QB_ROW_123350" localSheetId="0" hidden="1">Budget!#REF!</definedName>
    <definedName name="QB_ROW_124050" localSheetId="0" hidden="1">Budget!$C$182</definedName>
    <definedName name="QB_ROW_124350" localSheetId="0" hidden="1">Budget!$C$184</definedName>
    <definedName name="QB_ROW_125050" localSheetId="0" hidden="1">Budget!#REF!</definedName>
    <definedName name="QB_ROW_125350" localSheetId="0" hidden="1">Budget!#REF!</definedName>
    <definedName name="QB_ROW_126050" localSheetId="0" hidden="1">Budget!#REF!</definedName>
    <definedName name="QB_ROW_126350" localSheetId="0" hidden="1">Budget!#REF!</definedName>
    <definedName name="QB_ROW_127050" localSheetId="0" hidden="1">Budget!$C$185</definedName>
    <definedName name="QB_ROW_127350" localSheetId="0" hidden="1">Budget!#REF!</definedName>
    <definedName name="QB_ROW_129050" localSheetId="0" hidden="1">Budget!$C$187</definedName>
    <definedName name="QB_ROW_129350" localSheetId="0" hidden="1">Budget!#REF!</definedName>
    <definedName name="QB_ROW_130050" localSheetId="0" hidden="1">Budget!$C$191</definedName>
    <definedName name="QB_ROW_130350" localSheetId="0" hidden="1">Budget!#REF!</definedName>
    <definedName name="QB_ROW_131050" localSheetId="0" hidden="1">Budget!#REF!</definedName>
    <definedName name="QB_ROW_131350" localSheetId="0" hidden="1">Budget!#REF!</definedName>
    <definedName name="QB_ROW_14040" localSheetId="0" hidden="1">Budget!$C$146</definedName>
    <definedName name="QB_ROW_14340" localSheetId="0" hidden="1">Budget!#REF!</definedName>
    <definedName name="QB_ROW_15040" localSheetId="0" hidden="1">Budget!$C$72</definedName>
    <definedName name="QB_ROW_15340" localSheetId="0" hidden="1">Budget!#REF!</definedName>
    <definedName name="QB_ROW_16040" localSheetId="0" hidden="1">Budget!$C$141</definedName>
    <definedName name="QB_ROW_16340" localSheetId="0" hidden="1">Budget!#REF!</definedName>
    <definedName name="QB_ROW_17040" localSheetId="0" hidden="1">Budget!$C$163</definedName>
    <definedName name="QB_ROW_17340" localSheetId="0" hidden="1">Budget!#REF!</definedName>
    <definedName name="QB_ROW_18040" localSheetId="0" hidden="1">Budget!$C$153</definedName>
    <definedName name="QB_ROW_18301" localSheetId="0" hidden="1">Budget!#REF!</definedName>
    <definedName name="QB_ROW_18340" localSheetId="0" hidden="1">Budget!#REF!</definedName>
    <definedName name="QB_ROW_19011" localSheetId="0" hidden="1">Budget!#REF!</definedName>
    <definedName name="QB_ROW_19040" localSheetId="0" hidden="1">Budget!$C$169</definedName>
    <definedName name="QB_ROW_19311" localSheetId="0" hidden="1">Budget!#REF!</definedName>
    <definedName name="QB_ROW_19340" localSheetId="0" hidden="1">Budget!#REF!</definedName>
    <definedName name="QB_ROW_20021" localSheetId="0" hidden="1">Budget!#REF!</definedName>
    <definedName name="QB_ROW_20040" localSheetId="0" hidden="1">Budget!$C$181</definedName>
    <definedName name="QB_ROW_20321" localSheetId="0" hidden="1">Budget!#REF!</definedName>
    <definedName name="QB_ROW_20340" localSheetId="0" hidden="1">Budget!#REF!</definedName>
    <definedName name="QB_ROW_21021" localSheetId="0" hidden="1">Budget!$A$43</definedName>
    <definedName name="QB_ROW_21040" localSheetId="0" hidden="1">Budget!$A$190</definedName>
    <definedName name="QB_ROW_21321" localSheetId="0" hidden="1">Budget!#REF!</definedName>
    <definedName name="QB_ROW_21340" localSheetId="0" hidden="1">Budget!#REF!</definedName>
    <definedName name="QB_ROW_28040" localSheetId="0" hidden="1">Budget!$A$85</definedName>
    <definedName name="QB_ROW_28340" localSheetId="0" hidden="1">Budget!#REF!</definedName>
    <definedName name="QB_ROW_36040" localSheetId="0" hidden="1">Budget!$A$14</definedName>
    <definedName name="QB_ROW_36340" localSheetId="0" hidden="1">Budget!#REF!</definedName>
    <definedName name="QB_ROW_37050" localSheetId="0" hidden="1">Budget!$C$15</definedName>
    <definedName name="QB_ROW_37350" localSheetId="0" hidden="1">Budget!#REF!</definedName>
    <definedName name="QB_ROW_38050" localSheetId="0" hidden="1">Budget!$C$17</definedName>
    <definedName name="QB_ROW_38350" localSheetId="0" hidden="1">Budget!#REF!</definedName>
    <definedName name="QB_ROW_41050" localSheetId="0" hidden="1">Budget!$C$22</definedName>
    <definedName name="QB_ROW_41350" localSheetId="0" hidden="1">Budget!#REF!</definedName>
    <definedName name="QB_ROW_42040" localSheetId="0" hidden="1">Budget!$A$24</definedName>
    <definedName name="QB_ROW_42340" localSheetId="0" hidden="1">Budget!#REF!</definedName>
    <definedName name="QB_ROW_43050" localSheetId="0" hidden="1">Budget!$C$25</definedName>
    <definedName name="QB_ROW_43350" localSheetId="0" hidden="1">Budget!$C$28</definedName>
    <definedName name="QB_ROW_45050" localSheetId="0" hidden="1">Budget!$C$29</definedName>
    <definedName name="QB_ROW_45350" localSheetId="0" hidden="1">Budget!$C$31</definedName>
    <definedName name="QB_ROW_47050" localSheetId="0" hidden="1">Budget!#REF!</definedName>
    <definedName name="QB_ROW_47350" localSheetId="0" hidden="1">Budget!#REF!</definedName>
    <definedName name="QB_ROW_48040" localSheetId="0" hidden="1">Budget!$A$39</definedName>
    <definedName name="QB_ROW_48340" localSheetId="0" hidden="1">Budget!#REF!</definedName>
    <definedName name="QB_ROW_51040" localSheetId="0" hidden="1">Budget!$C$46</definedName>
    <definedName name="QB_ROW_51340" localSheetId="0" hidden="1">Budget!#REF!</definedName>
    <definedName name="QB_ROW_52040" localSheetId="0" hidden="1">Budget!$C$47</definedName>
    <definedName name="QB_ROW_52340" localSheetId="0" hidden="1">Budget!#REF!</definedName>
    <definedName name="QB_ROW_53040" localSheetId="0" hidden="1">Budget!$C$48</definedName>
    <definedName name="QB_ROW_53340" localSheetId="0" hidden="1">Budget!#REF!</definedName>
    <definedName name="QB_ROW_54040" localSheetId="0" hidden="1">Budget!$A$51</definedName>
    <definedName name="QB_ROW_54340" localSheetId="0" hidden="1">Budget!$B$57</definedName>
    <definedName name="QB_ROW_55050" localSheetId="0" hidden="1">Budget!$C$52</definedName>
    <definedName name="QB_ROW_55350" localSheetId="0" hidden="1">Budget!#REF!</definedName>
    <definedName name="QB_ROW_60040" localSheetId="0" hidden="1">Budget!$C$62</definedName>
    <definedName name="QB_ROW_6030" localSheetId="0" hidden="1">Budget!$C$3</definedName>
    <definedName name="QB_ROW_60340" localSheetId="0" hidden="1">Budget!#REF!</definedName>
    <definedName name="QB_ROW_61040" localSheetId="0" hidden="1">Budget!$C$64</definedName>
    <definedName name="QB_ROW_61050" localSheetId="0" hidden="1">Budget!$C$68</definedName>
    <definedName name="QB_ROW_61340" localSheetId="0" hidden="1">Budget!$B$70</definedName>
    <definedName name="QB_ROW_61350" localSheetId="0" hidden="1">Budget!#REF!</definedName>
    <definedName name="QB_ROW_62050" localSheetId="0" hidden="1">Budget!$C$73</definedName>
    <definedName name="QB_ROW_62350" localSheetId="0" hidden="1">Budget!#REF!</definedName>
    <definedName name="QB_ROW_63050" localSheetId="0" hidden="1">Budget!$C$74</definedName>
    <definedName name="QB_ROW_6330" localSheetId="0" hidden="1">Budget!#REF!</definedName>
    <definedName name="QB_ROW_63350" localSheetId="0" hidden="1">Budget!#REF!</definedName>
    <definedName name="QB_ROW_65050" localSheetId="0" hidden="1">Budget!$C$77</definedName>
    <definedName name="QB_ROW_65350" localSheetId="0" hidden="1">Budget!#REF!</definedName>
    <definedName name="QB_ROW_66050" localSheetId="0" hidden="1">Budget!$C$78</definedName>
    <definedName name="QB_ROW_66350" localSheetId="0" hidden="1">Budget!#REF!</definedName>
    <definedName name="QB_ROW_67050" localSheetId="0" hidden="1">Budget!$C$79</definedName>
    <definedName name="QB_ROW_67350" localSheetId="0" hidden="1">Budget!#REF!</definedName>
    <definedName name="QB_ROW_68050" localSheetId="0" hidden="1">Budget!$C$80</definedName>
    <definedName name="QB_ROW_68350" localSheetId="0" hidden="1">Budget!$C$84</definedName>
    <definedName name="QB_ROW_69050" localSheetId="0" hidden="1">Budget!$C$86</definedName>
    <definedName name="QB_ROW_69350" localSheetId="0" hidden="1">Budget!#REF!</definedName>
    <definedName name="QB_ROW_70050" localSheetId="0" hidden="1">Budget!$C$87</definedName>
    <definedName name="QB_ROW_7030" localSheetId="0" hidden="1">Budget!$C$44</definedName>
    <definedName name="QB_ROW_70350" localSheetId="0" hidden="1">Budget!#REF!</definedName>
    <definedName name="QB_ROW_71050" localSheetId="0" hidden="1">Budget!#REF!</definedName>
    <definedName name="QB_ROW_71350" localSheetId="0" hidden="1">Budget!#REF!</definedName>
    <definedName name="QB_ROW_72050" localSheetId="0" hidden="1">Budget!#REF!</definedName>
    <definedName name="QB_ROW_72350" localSheetId="0" hidden="1">Budget!#REF!</definedName>
    <definedName name="QB_ROW_73050" localSheetId="0" hidden="1">Budget!$C$88</definedName>
    <definedName name="QB_ROW_7330" localSheetId="0" hidden="1">Budget!#REF!</definedName>
    <definedName name="QB_ROW_73350" localSheetId="0" hidden="1">Budget!#REF!</definedName>
    <definedName name="QB_ROW_75050" localSheetId="0" hidden="1">Budget!$C$90</definedName>
    <definedName name="QB_ROW_75350" localSheetId="0" hidden="1">Budget!$C$93</definedName>
    <definedName name="QB_ROW_78040" localSheetId="0" hidden="1">Budget!$B$99</definedName>
    <definedName name="QB_ROW_78340" localSheetId="0" hidden="1">Budget!#REF!</definedName>
    <definedName name="QB_ROW_80050" localSheetId="0" hidden="1">Budget!$C$102</definedName>
    <definedName name="QB_ROW_8030" localSheetId="0" hidden="1">Budget!#REF!</definedName>
    <definedName name="QB_ROW_80350" localSheetId="0" hidden="1">Budget!#REF!</definedName>
    <definedName name="QB_ROW_81040" localSheetId="0" hidden="1">Budget!$C$105</definedName>
    <definedName name="QB_ROW_81340" localSheetId="0" hidden="1">Budget!#REF!</definedName>
    <definedName name="QB_ROW_83050" localSheetId="0" hidden="1">Budget!$C$107</definedName>
    <definedName name="QB_ROW_8330" localSheetId="0" hidden="1">Budget!$A$129</definedName>
    <definedName name="QB_ROW_83350" localSheetId="0" hidden="1">Budget!#REF!</definedName>
    <definedName name="QB_ROW_84050" localSheetId="0" hidden="1">Budget!$C$108</definedName>
    <definedName name="QB_ROW_84350" localSheetId="0" hidden="1">Budget!#REF!</definedName>
    <definedName name="QB_ROW_85050" localSheetId="0" hidden="1">Budget!$C$109</definedName>
    <definedName name="QB_ROW_85350" localSheetId="0" hidden="1">Budget!#REF!</definedName>
    <definedName name="QB_ROW_86050" localSheetId="0" hidden="1">Budget!$C$110</definedName>
    <definedName name="QB_ROW_86350" localSheetId="0" hidden="1">Budget!#REF!</definedName>
    <definedName name="QB_ROW_87050" localSheetId="0" hidden="1">Budget!$C$111</definedName>
    <definedName name="QB_ROW_87350" localSheetId="0" hidden="1">Budget!#REF!</definedName>
    <definedName name="QB_ROW_88050" localSheetId="0" hidden="1">Budget!$C$112</definedName>
    <definedName name="QB_ROW_88350" localSheetId="0" hidden="1">Budget!#REF!</definedName>
    <definedName name="QB_ROW_89040" localSheetId="0" hidden="1">Budget!$C$115</definedName>
    <definedName name="QB_ROW_89050" localSheetId="0" hidden="1">Budget!#REF!</definedName>
    <definedName name="QB_ROW_89340" localSheetId="0" hidden="1">Budget!#REF!</definedName>
    <definedName name="QB_ROW_89350" localSheetId="0" hidden="1">Budget!#REF!</definedName>
    <definedName name="QB_ROW_90050" localSheetId="0" hidden="1">Budget!$C$116</definedName>
    <definedName name="QB_ROW_9030" localSheetId="0" hidden="1">Budget!$A$132</definedName>
    <definedName name="QB_ROW_90350" localSheetId="0" hidden="1">Budget!#REF!</definedName>
    <definedName name="QB_ROW_91050" localSheetId="0" hidden="1">Budget!$C$117</definedName>
    <definedName name="QB_ROW_91350" localSheetId="0" hidden="1">Budget!#REF!</definedName>
    <definedName name="QB_ROW_92050" localSheetId="0" hidden="1">Budget!$C$118</definedName>
    <definedName name="QB_ROW_92350" localSheetId="0" hidden="1">Budget!#REF!</definedName>
    <definedName name="QB_ROW_93050" localSheetId="0" hidden="1">Budget!$C$119</definedName>
    <definedName name="QB_ROW_9330" localSheetId="0" hidden="1">Budget!#REF!</definedName>
    <definedName name="QB_ROW_93350" localSheetId="0" hidden="1">Budget!$C$121</definedName>
    <definedName name="QB_ROW_97050" localSheetId="0" hidden="1">Budget!$C$125</definedName>
    <definedName name="QB_ROW_97350" localSheetId="0" hidden="1">Budget!#REF!</definedName>
    <definedName name="QB_ROW_98050" localSheetId="0" hidden="1">Budget!$C$126</definedName>
    <definedName name="QB_ROW_98350" localSheetId="0" hidden="1">Budget!#REF!</definedName>
    <definedName name="QB_ROW_99040" localSheetId="0" hidden="1">Budget!$C$194</definedName>
    <definedName name="QB_ROW_99340" localSheetId="0" hidden="1">Budget!#REF!</definedName>
    <definedName name="QBCANSUPPORTUPDATE" localSheetId="0">TRUE</definedName>
    <definedName name="QBCOMPANYFILENAME" localSheetId="0">"C:\Users\Public\Documents\Intuit\QuickBooks\Sample Company Files\QuickBooks 2014\Newberry CSD.qbw"</definedName>
    <definedName name="QBENDDATE" localSheetId="0">20210630</definedName>
    <definedName name="QBHEADERSONSCREEN" localSheetId="0">FALSE</definedName>
    <definedName name="QBMETADATASIZE" localSheetId="0">7337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"52dbecb3c13947dfadd04ae27aba4a79"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4</definedName>
    <definedName name="QBROWHEADERS" localSheetId="0">6</definedName>
    <definedName name="QBSTARTDATE" localSheetId="0">20200701</definedName>
  </definedNames>
  <calcPr calcId="145621"/>
  <fileRecoveryPr repairLoad="1"/>
</workbook>
</file>

<file path=xl/calcChain.xml><?xml version="1.0" encoding="utf-8"?>
<calcChain xmlns="http://schemas.openxmlformats.org/spreadsheetml/2006/main">
  <c r="S123" i="1" l="1"/>
  <c r="S124" i="1"/>
  <c r="S82" i="1"/>
  <c r="O48" i="1"/>
  <c r="F201" i="1"/>
  <c r="F200" i="1"/>
  <c r="F202" i="1" s="1"/>
  <c r="E56" i="1"/>
  <c r="E202" i="1"/>
  <c r="F173" i="1"/>
  <c r="S101" i="1"/>
  <c r="F101" i="1"/>
  <c r="S26" i="1"/>
  <c r="F26" i="1"/>
  <c r="F195" i="1"/>
  <c r="F191" i="1"/>
  <c r="F187" i="1"/>
  <c r="F186" i="1"/>
  <c r="F185" i="1"/>
  <c r="F184" i="1"/>
  <c r="F183" i="1"/>
  <c r="F182" i="1"/>
  <c r="F178" i="1"/>
  <c r="F177" i="1"/>
  <c r="F176" i="1"/>
  <c r="F174" i="1"/>
  <c r="F172" i="1"/>
  <c r="F171" i="1"/>
  <c r="F170" i="1"/>
  <c r="F169" i="1"/>
  <c r="F166" i="1"/>
  <c r="F164" i="1"/>
  <c r="F165" i="1"/>
  <c r="F160" i="1"/>
  <c r="F157" i="1"/>
  <c r="F156" i="1"/>
  <c r="F155" i="1"/>
  <c r="F154" i="1"/>
  <c r="F150" i="1"/>
  <c r="F149" i="1"/>
  <c r="F148" i="1"/>
  <c r="F147" i="1"/>
  <c r="F143" i="1"/>
  <c r="F142" i="1"/>
  <c r="F133" i="1"/>
  <c r="F123" i="1"/>
  <c r="F124" i="1"/>
  <c r="F125" i="1"/>
  <c r="F126" i="1"/>
  <c r="F117" i="1"/>
  <c r="F118" i="1"/>
  <c r="F119" i="1"/>
  <c r="F120" i="1"/>
  <c r="F121" i="1"/>
  <c r="F122" i="1"/>
  <c r="F116" i="1"/>
  <c r="F107" i="1"/>
  <c r="F108" i="1"/>
  <c r="F109" i="1"/>
  <c r="F110" i="1"/>
  <c r="F111" i="1"/>
  <c r="F112" i="1"/>
  <c r="F106" i="1"/>
  <c r="F102" i="1"/>
  <c r="F100" i="1"/>
  <c r="F99" i="1"/>
  <c r="F94" i="1"/>
  <c r="F87" i="1"/>
  <c r="F88" i="1"/>
  <c r="F89" i="1"/>
  <c r="F90" i="1"/>
  <c r="F91" i="1"/>
  <c r="F86" i="1"/>
  <c r="F82" i="1"/>
  <c r="F74" i="1"/>
  <c r="F75" i="1"/>
  <c r="F76" i="1"/>
  <c r="F77" i="1"/>
  <c r="F78" i="1"/>
  <c r="F79" i="1"/>
  <c r="F80" i="1"/>
  <c r="F81" i="1"/>
  <c r="F73" i="1"/>
  <c r="F64" i="1"/>
  <c r="F62" i="1"/>
  <c r="F59" i="1"/>
  <c r="F53" i="1"/>
  <c r="F54" i="1"/>
  <c r="F55" i="1"/>
  <c r="F52" i="1"/>
  <c r="F46" i="1"/>
  <c r="F47" i="1"/>
  <c r="F48" i="1"/>
  <c r="F45" i="1"/>
  <c r="F39" i="1"/>
  <c r="F29" i="1"/>
  <c r="F30" i="1"/>
  <c r="F31" i="1"/>
  <c r="F28" i="1"/>
  <c r="F27" i="1"/>
  <c r="F25" i="1"/>
  <c r="F19" i="1"/>
  <c r="F20" i="1"/>
  <c r="F21" i="1"/>
  <c r="F22" i="1"/>
  <c r="F18" i="1"/>
  <c r="F17" i="1"/>
  <c r="F16" i="1"/>
  <c r="F15" i="1"/>
  <c r="F11" i="1"/>
  <c r="F10" i="1"/>
  <c r="F5" i="1"/>
  <c r="F6" i="1"/>
  <c r="M181" i="1" l="1"/>
  <c r="M87" i="1"/>
  <c r="M86" i="1"/>
  <c r="S66" i="1" l="1"/>
  <c r="O117" i="1" l="1"/>
  <c r="O116" i="1"/>
  <c r="F192" i="1" l="1"/>
  <c r="F161" i="1"/>
  <c r="F134" i="1"/>
  <c r="F103" i="1"/>
  <c r="F95" i="1"/>
  <c r="F69" i="1"/>
  <c r="F63" i="1"/>
  <c r="F56" i="1"/>
  <c r="H56" i="1"/>
  <c r="E60" i="1"/>
  <c r="F60" i="1"/>
  <c r="E63" i="1"/>
  <c r="E69" i="1"/>
  <c r="E83" i="1"/>
  <c r="E92" i="1"/>
  <c r="E95" i="1"/>
  <c r="E103" i="1"/>
  <c r="E113" i="1"/>
  <c r="E127" i="1"/>
  <c r="E134" i="1"/>
  <c r="E144" i="1"/>
  <c r="E151" i="1"/>
  <c r="E158" i="1"/>
  <c r="E161" i="1"/>
  <c r="E167" i="1"/>
  <c r="F167" i="1"/>
  <c r="E179" i="1"/>
  <c r="E188" i="1"/>
  <c r="E192" i="1"/>
  <c r="E196" i="1"/>
  <c r="F196" i="1"/>
  <c r="E49" i="1"/>
  <c r="E32" i="1"/>
  <c r="E7" i="1"/>
  <c r="E12" i="1"/>
  <c r="E23" i="1"/>
  <c r="F144" i="1" l="1"/>
  <c r="F12" i="1"/>
  <c r="F7" i="1"/>
  <c r="F49" i="1"/>
  <c r="F158" i="1"/>
  <c r="F83" i="1"/>
  <c r="F92" i="1"/>
  <c r="F113" i="1"/>
  <c r="F127" i="1"/>
  <c r="F23" i="1"/>
  <c r="F179" i="1"/>
  <c r="F188" i="1"/>
  <c r="F32" i="1"/>
  <c r="F151" i="1"/>
  <c r="E96" i="1"/>
  <c r="E130" i="1"/>
  <c r="E197" i="1"/>
  <c r="E41" i="1"/>
  <c r="E204" i="1" s="1"/>
  <c r="S65" i="1"/>
  <c r="E203" i="1" l="1"/>
  <c r="E207" i="1"/>
  <c r="F41" i="1"/>
  <c r="F204" i="1" s="1"/>
  <c r="F197" i="1"/>
  <c r="E205" i="1"/>
  <c r="F130" i="1"/>
  <c r="F96" i="1"/>
  <c r="F203" i="1" l="1"/>
  <c r="F205" i="1" s="1"/>
  <c r="O196" i="1"/>
  <c r="M196" i="1"/>
  <c r="M197" i="1" s="1"/>
  <c r="S195" i="1"/>
  <c r="S194" i="1"/>
  <c r="O192" i="1"/>
  <c r="M192" i="1"/>
  <c r="S191" i="1"/>
  <c r="S190" i="1"/>
  <c r="O188" i="1"/>
  <c r="M188" i="1"/>
  <c r="S187" i="1"/>
  <c r="S186" i="1"/>
  <c r="S185" i="1"/>
  <c r="S184" i="1"/>
  <c r="S183" i="1"/>
  <c r="S182" i="1"/>
  <c r="O179" i="1"/>
  <c r="M179" i="1"/>
  <c r="S178" i="1"/>
  <c r="S177" i="1"/>
  <c r="S176" i="1"/>
  <c r="S175" i="1"/>
  <c r="S174" i="1"/>
  <c r="S172" i="1"/>
  <c r="S171" i="1"/>
  <c r="S170" i="1"/>
  <c r="O167" i="1"/>
  <c r="M167" i="1"/>
  <c r="S166" i="1"/>
  <c r="S165" i="1"/>
  <c r="S164" i="1"/>
  <c r="O161" i="1"/>
  <c r="M161" i="1"/>
  <c r="S160" i="1"/>
  <c r="S161" i="1" s="1"/>
  <c r="O158" i="1"/>
  <c r="M158" i="1"/>
  <c r="S157" i="1"/>
  <c r="S156" i="1"/>
  <c r="S155" i="1"/>
  <c r="S154" i="1"/>
  <c r="O151" i="1"/>
  <c r="S149" i="1"/>
  <c r="S148" i="1"/>
  <c r="S147" i="1"/>
  <c r="M144" i="1"/>
  <c r="S143" i="1"/>
  <c r="O134" i="1"/>
  <c r="M134" i="1"/>
  <c r="S133" i="1"/>
  <c r="S134" i="1" s="1"/>
  <c r="M130" i="1"/>
  <c r="O127" i="1"/>
  <c r="M127" i="1"/>
  <c r="S126" i="1"/>
  <c r="S125" i="1"/>
  <c r="S122" i="1"/>
  <c r="S121" i="1"/>
  <c r="S120" i="1"/>
  <c r="S119" i="1"/>
  <c r="S118" i="1"/>
  <c r="S117" i="1"/>
  <c r="S116" i="1"/>
  <c r="S115" i="1"/>
  <c r="M113" i="1"/>
  <c r="O112" i="1"/>
  <c r="S110" i="1"/>
  <c r="S109" i="1"/>
  <c r="S108" i="1"/>
  <c r="S107" i="1"/>
  <c r="S106" i="1"/>
  <c r="S105" i="1"/>
  <c r="S104" i="1"/>
  <c r="O103" i="1"/>
  <c r="M103" i="1"/>
  <c r="S102" i="1"/>
  <c r="S100" i="1"/>
  <c r="S99" i="1"/>
  <c r="O95" i="1"/>
  <c r="M95" i="1"/>
  <c r="S94" i="1"/>
  <c r="S95" i="1" s="1"/>
  <c r="S93" i="1"/>
  <c r="O92" i="1"/>
  <c r="S91" i="1"/>
  <c r="S90" i="1"/>
  <c r="S89" i="1"/>
  <c r="S88" i="1"/>
  <c r="S87" i="1"/>
  <c r="S86" i="1"/>
  <c r="M92" i="1"/>
  <c r="O83" i="1"/>
  <c r="M83" i="1"/>
  <c r="S81" i="1"/>
  <c r="S80" i="1"/>
  <c r="S79" i="1"/>
  <c r="S78" i="1"/>
  <c r="S77" i="1"/>
  <c r="S75" i="1"/>
  <c r="S74" i="1"/>
  <c r="S73" i="1"/>
  <c r="S72" i="1"/>
  <c r="S71" i="1"/>
  <c r="O69" i="1"/>
  <c r="M69" i="1"/>
  <c r="S68" i="1"/>
  <c r="S64" i="1"/>
  <c r="O63" i="1"/>
  <c r="M63" i="1"/>
  <c r="S62" i="1"/>
  <c r="S63" i="1" s="1"/>
  <c r="S61" i="1"/>
  <c r="O60" i="1"/>
  <c r="M60" i="1"/>
  <c r="S59" i="1"/>
  <c r="S60" i="1" s="1"/>
  <c r="S58" i="1"/>
  <c r="O56" i="1"/>
  <c r="M56" i="1"/>
  <c r="S55" i="1"/>
  <c r="S54" i="1"/>
  <c r="S53" i="1"/>
  <c r="S52" i="1"/>
  <c r="O49" i="1"/>
  <c r="S48" i="1"/>
  <c r="S47" i="1"/>
  <c r="S46" i="1"/>
  <c r="S45" i="1"/>
  <c r="O40" i="1"/>
  <c r="S39" i="1"/>
  <c r="S40" i="1" s="1"/>
  <c r="S31" i="1"/>
  <c r="S30" i="1"/>
  <c r="S29" i="1"/>
  <c r="S28" i="1"/>
  <c r="O32" i="1"/>
  <c r="S25" i="1"/>
  <c r="O23" i="1"/>
  <c r="S22" i="1"/>
  <c r="S21" i="1"/>
  <c r="S20" i="1"/>
  <c r="S19" i="1"/>
  <c r="S18" i="1"/>
  <c r="S17" i="1"/>
  <c r="S15" i="1"/>
  <c r="O12" i="1"/>
  <c r="S11" i="1"/>
  <c r="S10" i="1"/>
  <c r="S9" i="1"/>
  <c r="O7" i="1"/>
  <c r="S6" i="1"/>
  <c r="S5" i="1"/>
  <c r="S196" i="1" l="1"/>
  <c r="S56" i="1"/>
  <c r="S167" i="1"/>
  <c r="S127" i="1"/>
  <c r="S179" i="1"/>
  <c r="S7" i="1"/>
  <c r="S12" i="1"/>
  <c r="S112" i="1"/>
  <c r="S92" i="1"/>
  <c r="O96" i="1"/>
  <c r="S69" i="1"/>
  <c r="S27" i="1"/>
  <c r="S32" i="1" s="1"/>
  <c r="S192" i="1"/>
  <c r="S151" i="1"/>
  <c r="S158" i="1"/>
  <c r="S188" i="1"/>
  <c r="S49" i="1"/>
  <c r="S83" i="1"/>
  <c r="S103" i="1"/>
  <c r="O41" i="1"/>
  <c r="Q26" i="1" s="1"/>
  <c r="M203" i="1"/>
  <c r="S111" i="1"/>
  <c r="S142" i="1"/>
  <c r="O144" i="1"/>
  <c r="O197" i="1" s="1"/>
  <c r="S23" i="1"/>
  <c r="O113" i="1"/>
  <c r="O204" i="1" l="1"/>
  <c r="Q29" i="1"/>
  <c r="Q22" i="1"/>
  <c r="Q11" i="1"/>
  <c r="Q31" i="1"/>
  <c r="Q28" i="1"/>
  <c r="Q21" i="1"/>
  <c r="Q18" i="1"/>
  <c r="Q10" i="1"/>
  <c r="Q39" i="1"/>
  <c r="Q25" i="1"/>
  <c r="Q15" i="1"/>
  <c r="Q20" i="1"/>
  <c r="Q6" i="1"/>
  <c r="Q30" i="1"/>
  <c r="Q19" i="1"/>
  <c r="Q5" i="1"/>
  <c r="Q27" i="1"/>
  <c r="Q17" i="1"/>
  <c r="Q40" i="1"/>
  <c r="S113" i="1"/>
  <c r="S96" i="1"/>
  <c r="Q32" i="1"/>
  <c r="S41" i="1"/>
  <c r="O130" i="1"/>
  <c r="O203" i="1" s="1"/>
  <c r="S144" i="1"/>
  <c r="S197" i="1" s="1"/>
  <c r="H111" i="1"/>
  <c r="H112" i="1"/>
  <c r="Q123" i="1" l="1"/>
  <c r="S130" i="1"/>
  <c r="S203" i="1" s="1"/>
  <c r="Q66" i="1" l="1"/>
  <c r="Q101" i="1"/>
  <c r="Q130" i="1"/>
  <c r="Q82" i="1"/>
  <c r="O205" i="1"/>
  <c r="Q203" i="1"/>
  <c r="Q187" i="1"/>
  <c r="Q182" i="1"/>
  <c r="Q175" i="1"/>
  <c r="Q170" i="1"/>
  <c r="Q160" i="1"/>
  <c r="Q148" i="1"/>
  <c r="Q122" i="1"/>
  <c r="Q119" i="1"/>
  <c r="Q109" i="1"/>
  <c r="Q102" i="1"/>
  <c r="Q91" i="1"/>
  <c r="Q88" i="1"/>
  <c r="Q81" i="1"/>
  <c r="Q77" i="1"/>
  <c r="Q68" i="1"/>
  <c r="Q62" i="1"/>
  <c r="Q53" i="1"/>
  <c r="Q46" i="1"/>
  <c r="Q185" i="1"/>
  <c r="Q178" i="1"/>
  <c r="Q174" i="1"/>
  <c r="Q166" i="1"/>
  <c r="Q157" i="1"/>
  <c r="Q147" i="1"/>
  <c r="Q133" i="1"/>
  <c r="Q125" i="1"/>
  <c r="Q121" i="1"/>
  <c r="Q118" i="1"/>
  <c r="Q108" i="1"/>
  <c r="Q100" i="1"/>
  <c r="Q87" i="1"/>
  <c r="Q80" i="1"/>
  <c r="Q75" i="1"/>
  <c r="Q67" i="1"/>
  <c r="Q59" i="1"/>
  <c r="Q52" i="1"/>
  <c r="Q45" i="1"/>
  <c r="Q195" i="1"/>
  <c r="Q184" i="1"/>
  <c r="Q177" i="1"/>
  <c r="Q172" i="1"/>
  <c r="Q165" i="1"/>
  <c r="Q156" i="1"/>
  <c r="Q154" i="1"/>
  <c r="Q143" i="1"/>
  <c r="Q191" i="1"/>
  <c r="Q155" i="1"/>
  <c r="Q126" i="1"/>
  <c r="Q110" i="1"/>
  <c r="Q94" i="1"/>
  <c r="Q73" i="1"/>
  <c r="Q54" i="1"/>
  <c r="Q186" i="1"/>
  <c r="Q124" i="1"/>
  <c r="Q117" i="1"/>
  <c r="Q107" i="1"/>
  <c r="Q90" i="1"/>
  <c r="Q79" i="1"/>
  <c r="Q65" i="1"/>
  <c r="Q48" i="1"/>
  <c r="Q183" i="1"/>
  <c r="Q171" i="1"/>
  <c r="Q149" i="1"/>
  <c r="Q142" i="1"/>
  <c r="Q116" i="1"/>
  <c r="Q106" i="1"/>
  <c r="Q89" i="1"/>
  <c r="Q78" i="1"/>
  <c r="Q64" i="1"/>
  <c r="Q47" i="1"/>
  <c r="Q176" i="1"/>
  <c r="Q164" i="1"/>
  <c r="Q120" i="1"/>
  <c r="Q86" i="1"/>
  <c r="Q74" i="1"/>
  <c r="Q55" i="1"/>
  <c r="Q83" i="1"/>
  <c r="Q134" i="1"/>
  <c r="Q112" i="1"/>
  <c r="Q111" i="1"/>
  <c r="Q197" i="1"/>
  <c r="Q96" i="1"/>
  <c r="H196" i="1"/>
  <c r="H192" i="1"/>
  <c r="H188" i="1"/>
  <c r="H158" i="1"/>
  <c r="H151" i="1"/>
  <c r="H134" i="1"/>
  <c r="H103" i="1"/>
  <c r="H69" i="1"/>
  <c r="H63" i="1"/>
  <c r="H60" i="1"/>
  <c r="H12" i="1"/>
  <c r="H7" i="1"/>
  <c r="H40" i="1" l="1"/>
  <c r="H83" i="1"/>
  <c r="H92" i="1"/>
  <c r="H95" i="1"/>
  <c r="H113" i="1"/>
  <c r="H127" i="1"/>
  <c r="H49" i="1"/>
  <c r="H144" i="1"/>
  <c r="H167" i="1"/>
  <c r="H23" i="1"/>
  <c r="H32" i="1"/>
  <c r="H161" i="1"/>
  <c r="H179" i="1"/>
  <c r="H41" i="1" l="1"/>
  <c r="J26" i="1" s="1"/>
  <c r="H130" i="1"/>
  <c r="H96" i="1"/>
  <c r="H197" i="1"/>
  <c r="J20" i="1" l="1"/>
  <c r="H203" i="1"/>
  <c r="H204" i="1"/>
  <c r="J5" i="1"/>
  <c r="J15" i="1"/>
  <c r="J6" i="1"/>
  <c r="J17" i="1"/>
  <c r="J22" i="1"/>
  <c r="J28" i="1"/>
  <c r="J31" i="1"/>
  <c r="J10" i="1"/>
  <c r="J21" i="1"/>
  <c r="J11" i="1"/>
  <c r="J25" i="1"/>
  <c r="J39" i="1"/>
  <c r="J40" i="1" s="1"/>
  <c r="J29" i="1"/>
  <c r="J30" i="1"/>
  <c r="J27" i="1"/>
  <c r="J18" i="1"/>
  <c r="J19" i="1"/>
  <c r="J64" i="1" l="1"/>
  <c r="J101" i="1"/>
  <c r="J203" i="1"/>
  <c r="Q12" i="1"/>
  <c r="Q192" i="1"/>
  <c r="Q161" i="1"/>
  <c r="Q95" i="1"/>
  <c r="Q63" i="1"/>
  <c r="Q196" i="1"/>
  <c r="Q60" i="1"/>
  <c r="Q7" i="1"/>
  <c r="Q23" i="1"/>
  <c r="J96" i="1"/>
  <c r="J45" i="1"/>
  <c r="J130" i="1"/>
  <c r="J134" i="1"/>
  <c r="J183" i="1"/>
  <c r="J77" i="1"/>
  <c r="J174" i="1"/>
  <c r="J52" i="1"/>
  <c r="J119" i="1"/>
  <c r="J177" i="1"/>
  <c r="J107" i="1"/>
  <c r="J178" i="1"/>
  <c r="J87" i="1"/>
  <c r="J176" i="1"/>
  <c r="J46" i="1"/>
  <c r="J120" i="1"/>
  <c r="J184" i="1"/>
  <c r="J122" i="1"/>
  <c r="J94" i="1"/>
  <c r="J148" i="1"/>
  <c r="J47" i="1"/>
  <c r="H205" i="1"/>
  <c r="J154" i="1"/>
  <c r="J80" i="1"/>
  <c r="J165" i="1"/>
  <c r="J164" i="1"/>
  <c r="J88" i="1"/>
  <c r="J116" i="1"/>
  <c r="J121" i="1"/>
  <c r="J112" i="1"/>
  <c r="J147" i="1"/>
  <c r="J74" i="1"/>
  <c r="J54" i="1"/>
  <c r="J172" i="1"/>
  <c r="J160" i="1"/>
  <c r="J73" i="1"/>
  <c r="J79" i="1"/>
  <c r="J81" i="1"/>
  <c r="J75" i="1"/>
  <c r="J171" i="1"/>
  <c r="J197" i="1"/>
  <c r="J185" i="1"/>
  <c r="J109" i="1"/>
  <c r="J59" i="1"/>
  <c r="J195" i="1"/>
  <c r="J149" i="1"/>
  <c r="J155" i="1"/>
  <c r="J55" i="1"/>
  <c r="J106" i="1"/>
  <c r="J68" i="1"/>
  <c r="J100" i="1"/>
  <c r="J133" i="1"/>
  <c r="J62" i="1"/>
  <c r="J186" i="1"/>
  <c r="J142" i="1"/>
  <c r="J108" i="1"/>
  <c r="J156" i="1"/>
  <c r="J126" i="1"/>
  <c r="J86" i="1"/>
  <c r="J166" i="1"/>
  <c r="J175" i="1"/>
  <c r="J89" i="1"/>
  <c r="J117" i="1"/>
  <c r="J53" i="1"/>
  <c r="J182" i="1"/>
  <c r="J111" i="1"/>
  <c r="J78" i="1"/>
  <c r="J110" i="1"/>
  <c r="J125" i="1"/>
  <c r="J187" i="1"/>
  <c r="J90" i="1"/>
  <c r="J191" i="1"/>
  <c r="J143" i="1"/>
  <c r="J118" i="1"/>
  <c r="J170" i="1"/>
  <c r="J157" i="1"/>
  <c r="J48" i="1"/>
  <c r="J102" i="1"/>
  <c r="J91" i="1"/>
  <c r="Q144" i="1" l="1"/>
  <c r="Q179" i="1"/>
  <c r="Q41" i="1"/>
  <c r="Q167" i="1"/>
  <c r="Q103" i="1"/>
  <c r="Q49" i="1"/>
  <c r="Q127" i="1"/>
  <c r="Q56" i="1"/>
  <c r="Q92" i="1"/>
  <c r="Q158" i="1"/>
  <c r="Q151" i="1"/>
  <c r="Q113" i="1"/>
  <c r="Q188" i="1"/>
  <c r="J158" i="1"/>
  <c r="Q69" i="1" l="1"/>
  <c r="J69" i="1"/>
  <c r="J63" i="1"/>
  <c r="J60" i="1"/>
  <c r="J95" i="1"/>
  <c r="J196" i="1"/>
  <c r="J161" i="1"/>
  <c r="J92" i="1"/>
  <c r="J192" i="1"/>
  <c r="J23" i="1"/>
  <c r="J188" i="1" l="1"/>
  <c r="J113" i="1"/>
  <c r="J49" i="1"/>
  <c r="J179" i="1"/>
  <c r="J103" i="1"/>
  <c r="J144" i="1"/>
  <c r="J167" i="1"/>
  <c r="J127" i="1"/>
  <c r="J83" i="1"/>
  <c r="J56" i="1"/>
  <c r="J151" i="1"/>
  <c r="J32" i="1"/>
  <c r="J7" i="1"/>
  <c r="J12" i="1"/>
  <c r="J41" i="1" l="1"/>
</calcChain>
</file>

<file path=xl/sharedStrings.xml><?xml version="1.0" encoding="utf-8"?>
<sst xmlns="http://schemas.openxmlformats.org/spreadsheetml/2006/main" count="312" uniqueCount="197">
  <si>
    <t>5000.0 · Income</t>
  </si>
  <si>
    <t>5003.0 · Fire Department Income</t>
  </si>
  <si>
    <t>5003.1 · FD Burn Permits</t>
  </si>
  <si>
    <t>5003.5 · FD Reserve Transfer</t>
  </si>
  <si>
    <t>5004.0 · Other Income</t>
  </si>
  <si>
    <t>5004.2 · Purchase Card Rebate</t>
  </si>
  <si>
    <t>5005.0 · San Bernardino County Tax Share</t>
  </si>
  <si>
    <t>Expense</t>
  </si>
  <si>
    <t>1000.0 · ADMINISTRATION</t>
  </si>
  <si>
    <t>1003.0 · Auditor</t>
  </si>
  <si>
    <t>1004.0 · Bank Fees</t>
  </si>
  <si>
    <t>1006.0 · Education</t>
  </si>
  <si>
    <t>1006.1 · Education, Tuition</t>
  </si>
  <si>
    <t>1008.0 · LAFCO</t>
  </si>
  <si>
    <t>1009.0 · Legal Expenses</t>
  </si>
  <si>
    <t>1009.0 · Legal Expenses - Other</t>
  </si>
  <si>
    <t>1010.0 · Office Expenses</t>
  </si>
  <si>
    <t>1010.1 · Office Supplies</t>
  </si>
  <si>
    <t>1010.2 · Office Equipment, Maint/Repair</t>
  </si>
  <si>
    <t>1010.4 · Postage/Shipping</t>
  </si>
  <si>
    <t>1010.5 · Office Telephone</t>
  </si>
  <si>
    <t>1010.7 · Office Internet</t>
  </si>
  <si>
    <t>1012.0 · Admin. Personnel Expense</t>
  </si>
  <si>
    <t>1012.5 · Payroll Tax Payment</t>
  </si>
  <si>
    <t>1012.8 · Workers Comp Insurance</t>
  </si>
  <si>
    <t>2000.0 · PARK &amp; RECREATION</t>
  </si>
  <si>
    <t>2001.0 · Community Events</t>
  </si>
  <si>
    <t>2001.2 · Community Events, Expenses</t>
  </si>
  <si>
    <t>2002.0 · Community Center Expenses</t>
  </si>
  <si>
    <t>2003.0 · Grounds Expenses</t>
  </si>
  <si>
    <t>3001.0 · Street Lights</t>
  </si>
  <si>
    <t>4002.0 · Capital Improvements</t>
  </si>
  <si>
    <t>4003.0 · Equipment Expense, Vehicle</t>
  </si>
  <si>
    <t>4003.1 · Equip. Exp., Vehicle, Fuel</t>
  </si>
  <si>
    <t>4003.2 · Equip Exp Vehicle, Maint/Repair</t>
  </si>
  <si>
    <t>4004.0 · Equip Exp, Non-Vehicle</t>
  </si>
  <si>
    <t>4004.1 · Equip Exp Non-Vehicle, Purchase</t>
  </si>
  <si>
    <t>4004.3 · Equip Exp Non-Vehicle, 1st Aid</t>
  </si>
  <si>
    <t>4004.4 · Equip Exp Non-Vehicle, Fuel</t>
  </si>
  <si>
    <t>4007.0 · Firefighter Personnel Expenses</t>
  </si>
  <si>
    <t>5001.0 - Income - Interest</t>
  </si>
  <si>
    <t>5001.2 - Income - Interest, CD Interest</t>
  </si>
  <si>
    <t>5001.3 - Income-Interest, Savings Acct.</t>
  </si>
  <si>
    <t>5002.0-Income-Rental Income</t>
  </si>
  <si>
    <t>5002.1 Income-Rent Income, Space Rent</t>
  </si>
  <si>
    <t>5002.2 Income-Rent Income, Equip Rent</t>
  </si>
  <si>
    <t>5004.3 - Copies</t>
  </si>
  <si>
    <t>5004.4 Other Income-Fireworks Donations</t>
  </si>
  <si>
    <t>5004.5 Other Income-Misc Income</t>
  </si>
  <si>
    <t>5004.6 Other Income-Legal Settlement</t>
  </si>
  <si>
    <t>1006.2 · Education, Books</t>
  </si>
  <si>
    <t>1006.3 · Education, Lodging</t>
  </si>
  <si>
    <t>1006.4 · Education, Mileage Reimbursement</t>
  </si>
  <si>
    <t>1007.0 Election Expenses</t>
  </si>
  <si>
    <t>2002.1 CC-Consumable Supplies</t>
  </si>
  <si>
    <t>2002.2 CC-Electricity</t>
  </si>
  <si>
    <t>2002.3 CC-Propane</t>
  </si>
  <si>
    <t>2002.4 CC-Contract Labor, Cleaning</t>
  </si>
  <si>
    <t>2002.5 CC-Health Permits</t>
  </si>
  <si>
    <t>2002.7 CC-Pest Control</t>
  </si>
  <si>
    <t>2002.6 CC-Maint/Repair</t>
  </si>
  <si>
    <t>Per Month</t>
  </si>
  <si>
    <t>2003.1 Grounds-Contract Labor, Landscaping</t>
  </si>
  <si>
    <t>2003.2 Grounds-Disposal Services</t>
  </si>
  <si>
    <t>2003.4 Grounds-Maint/Repair, Grounds</t>
  </si>
  <si>
    <t>2003.5 Grounds-Well Maint/Repair</t>
  </si>
  <si>
    <t>2003.6 Grounds-MWA Fees</t>
  </si>
  <si>
    <t>2003.7 Grounds-Capital Improvement</t>
  </si>
  <si>
    <t>2003.8 Grounds-Park, Electric</t>
  </si>
  <si>
    <t>2003.9 Grounds-Water Testing</t>
  </si>
  <si>
    <t>3000.0 · STREET LIGHTS/Municipal Services</t>
  </si>
  <si>
    <t>4005.3 FD-Disp Exp, Cal Fire Dispatch</t>
  </si>
  <si>
    <t>4005.2 FD-Equipment Maint/Repair</t>
  </si>
  <si>
    <t>4005.1 FD-Equipment Purchase</t>
  </si>
  <si>
    <t>4005.0 FD·Dispatching Expense</t>
  </si>
  <si>
    <t>4006.0 FD-Station Expenses</t>
  </si>
  <si>
    <t>4006.1 FD-Internet/Phone Service</t>
  </si>
  <si>
    <t>4006.2 FD-Station, Maint/Repair</t>
  </si>
  <si>
    <t>4006.3 FD-Office Supplies</t>
  </si>
  <si>
    <t>4006.4 FD-Pest Control</t>
  </si>
  <si>
    <t>4006.6 FD-Station, Electric</t>
  </si>
  <si>
    <t>4006.7 FD-Drinking Water</t>
  </si>
  <si>
    <t>4006.8 FD-Trash Service</t>
  </si>
  <si>
    <t>4006.5 FD-Membership/Subscriptions</t>
  </si>
  <si>
    <t>4007.10 FD-Personnel Exp, Uniform Expense</t>
  </si>
  <si>
    <t>4007.4 FD-Firefighter Appreciation</t>
  </si>
  <si>
    <t>4007.5 FD-Firefighter Callout Stipend</t>
  </si>
  <si>
    <t>4007.6 FD-Training Exp, Cert./Books/Etc.</t>
  </si>
  <si>
    <t>4007.8 FD-DOJ Live Scan</t>
  </si>
  <si>
    <t>4008.0 FD-Public Relations</t>
  </si>
  <si>
    <t>4008.1 FD-Prevention</t>
  </si>
  <si>
    <t>4010.0 FD-Explorer's Expenses</t>
  </si>
  <si>
    <t>4010.1 FD-Explorer's Expenses Admin.</t>
  </si>
  <si>
    <t>4004.5 FD-Grant Expenses</t>
  </si>
  <si>
    <t>1013 SDRMA Insurance-Liab/Bonding</t>
  </si>
  <si>
    <t xml:space="preserve">% of </t>
  </si>
  <si>
    <t>5003.4 FD-Donations</t>
  </si>
  <si>
    <t>5003.3 FD Grant Income</t>
  </si>
  <si>
    <t>4002.3 Bunk House Installation</t>
  </si>
  <si>
    <t>5003.6 General Fund Reserve Transfer to FD/Bunkhouse</t>
  </si>
  <si>
    <t>5003.2 · FD Response Charges/EFT</t>
  </si>
  <si>
    <t>1001.0 - Advertising</t>
  </si>
  <si>
    <t>2003.3 Grounds-Maint/Repair, Tractor Expense Equipment</t>
  </si>
  <si>
    <t>5001.0 - Income - Interest Total</t>
  </si>
  <si>
    <t>5002.0-Income-Rental Income Total</t>
  </si>
  <si>
    <t>5003.0 · Fire Department Income Total</t>
  </si>
  <si>
    <t>5004.0 · Other Income Total</t>
  </si>
  <si>
    <t>5005.0 · San Bernardino County Tax Share Total</t>
  </si>
  <si>
    <t>1012.7 · Department of Justice-Live Scan</t>
  </si>
  <si>
    <t>1012.9 · Staff Mileage</t>
  </si>
  <si>
    <t>1000.0 · ADMINISTRATION Total</t>
  </si>
  <si>
    <t>1006.0 · Education Total</t>
  </si>
  <si>
    <t>1007.0 Election Expenses Total</t>
  </si>
  <si>
    <t>1008.0 · LAFCO Total</t>
  </si>
  <si>
    <t>1009.0 · Legal Expenses Total</t>
  </si>
  <si>
    <t>1010.0 · Office Expenses Total</t>
  </si>
  <si>
    <t>1012.0 · Admin. Personnel Expense Total</t>
  </si>
  <si>
    <t>1013 SDRMA Insurance-Liab/Bonding Total</t>
  </si>
  <si>
    <t>2001.0 · Community Events Total</t>
  </si>
  <si>
    <t>2002.0 · Community Center Expenses Total</t>
  </si>
  <si>
    <t>2003.0 · Grounds Expenses Total</t>
  </si>
  <si>
    <t>Total 2000.0 · PARK &amp; RECREATION Total</t>
  </si>
  <si>
    <t>3000.0 · STREET LIGHTS/Municipal Services Total</t>
  </si>
  <si>
    <t>4000.0 · FIRE DEPARTMENT Total</t>
  </si>
  <si>
    <t>4002.0 · Capital Improvements Total</t>
  </si>
  <si>
    <t>4003.0 · Equipment Expense, Vehicle Total</t>
  </si>
  <si>
    <t>4004.0 · Equip Exp, Non-Vehicle Total</t>
  </si>
  <si>
    <t>4004.5 FD-Grant Expenses Total</t>
  </si>
  <si>
    <t>4005.0 FD·Dispatching Expense Total</t>
  </si>
  <si>
    <t>4006.0 FD-Station Expenses Total</t>
  </si>
  <si>
    <t>4007.0 · Firefighter Personnel Expenses Total</t>
  </si>
  <si>
    <t>4008.0 FD-Public Relations Total</t>
  </si>
  <si>
    <t>4010.0 FD-Explorer's Expenses Total</t>
  </si>
  <si>
    <t>4000.0 Fire Department - Subtotal</t>
  </si>
  <si>
    <t>4000.1 Other Miscellaneous</t>
  </si>
  <si>
    <r>
      <t>4002.1 · Station</t>
    </r>
    <r>
      <rPr>
        <strike/>
        <sz val="12"/>
        <rFont val="Arial"/>
        <family val="2"/>
      </rPr>
      <t>(Electrical )</t>
    </r>
  </si>
  <si>
    <t>12 sets of gear</t>
  </si>
  <si>
    <t>Income</t>
  </si>
  <si>
    <t>2003.71 Ball Park</t>
  </si>
  <si>
    <t>30%+of SDRMA</t>
  </si>
  <si>
    <t>70%of SDRMA</t>
  </si>
  <si>
    <t>Expense Grand Total</t>
  </si>
  <si>
    <t>2003.72 Fitness Park</t>
  </si>
  <si>
    <t xml:space="preserve"> 2023/2024 Budget</t>
  </si>
  <si>
    <t>5004.8 Other Income-Fitness Park Grant   14000.00</t>
  </si>
  <si>
    <t>1010.3 · Office Equipment, Purchase</t>
  </si>
  <si>
    <t>Grand Total Income</t>
  </si>
  <si>
    <t>5003.41 FD Donations-Supv Rowe Discretionary Funds</t>
  </si>
  <si>
    <t>2001.1 - Community Event-Advertising</t>
  </si>
  <si>
    <t>1012.2 · Salary, General Manager</t>
  </si>
  <si>
    <t>4004.2 · Equip Exp Non-Vehicle, Maint/Repair</t>
  </si>
  <si>
    <t>4007.1 FD-Fire Dept Office Administrator</t>
  </si>
  <si>
    <t>4003.3 - FD-Equip Exp. Veh, SDRMA Ins</t>
  </si>
  <si>
    <t>1009.2 - Legal Expenses - Howard vs NCSD</t>
  </si>
  <si>
    <t>1010.6 · Subscriptions/ Membership Fees</t>
  </si>
  <si>
    <t>Burn Permits</t>
  </si>
  <si>
    <t>4003.4 E392 KME Engine Equipment</t>
  </si>
  <si>
    <t>Estimated Actuals</t>
  </si>
  <si>
    <t>Wages</t>
  </si>
  <si>
    <t>Taxes</t>
  </si>
  <si>
    <t>$25/yr</t>
  </si>
  <si>
    <t>FD doing Policy for Community Burn</t>
  </si>
  <si>
    <t>$65.87/Mo</t>
  </si>
  <si>
    <t>Only Yr Permit</t>
  </si>
  <si>
    <t>Includes 6 Special Mtgs</t>
  </si>
  <si>
    <t>Election this year for 2 directors</t>
  </si>
  <si>
    <t>Desk top</t>
  </si>
  <si>
    <t xml:space="preserve">1010.9 · Bookkeeping Services Eide Bailly  </t>
  </si>
  <si>
    <t>1010.8 - Bookkeeping Services Stewart's</t>
  </si>
  <si>
    <t>Ground Cover 10yr</t>
  </si>
  <si>
    <t>1009.4 -</t>
  </si>
  <si>
    <t>Burrtec+Alan</t>
  </si>
  <si>
    <r>
      <t>Rat eradication in Station 391</t>
    </r>
    <r>
      <rPr>
        <b/>
        <sz val="12"/>
        <color rgb="FFFF0000"/>
        <rFont val="Arial"/>
        <family val="2"/>
      </rPr>
      <t xml:space="preserve"> NCSD will do</t>
    </r>
  </si>
  <si>
    <t>Currently 18.41 hourly</t>
  </si>
  <si>
    <t>Income Minus Expenses</t>
  </si>
  <si>
    <t>1012.1 · Salary, Board Secretary</t>
  </si>
  <si>
    <t>1005.0 · Director Stipends</t>
  </si>
  <si>
    <t>3000.0 · STREET LIGHTS /Municipal Services</t>
  </si>
  <si>
    <t>hrs</t>
  </si>
  <si>
    <t>$6,000 possible</t>
  </si>
  <si>
    <t>Actuals a/o 4/23/25</t>
  </si>
  <si>
    <t>FY 2024/2025</t>
  </si>
  <si>
    <t>Budget  FY 2024/2025</t>
  </si>
  <si>
    <t>5004.11 Kickball Tournament Income</t>
  </si>
  <si>
    <t>2001.21 · Annual Kickball Tournament Expenses</t>
  </si>
  <si>
    <t>Payroll Expenses</t>
  </si>
  <si>
    <t>Total for Payroll Expenses</t>
  </si>
  <si>
    <t>1000 Admin Total</t>
  </si>
  <si>
    <t>FY 2025/2026 Changes</t>
  </si>
  <si>
    <t>Proposed Budget  FY 2025/2026</t>
  </si>
  <si>
    <t xml:space="preserve"> FY 2025/2026 Budget</t>
  </si>
  <si>
    <t>FY 2025/2026 Budget</t>
  </si>
  <si>
    <t>?</t>
  </si>
  <si>
    <t>1009.3 Legal Expenses -Howard vs NCSD Mileage  182 mi @ $.70/mi</t>
  </si>
  <si>
    <r>
      <t xml:space="preserve">shredder, </t>
    </r>
    <r>
      <rPr>
        <strike/>
        <sz val="12"/>
        <color rgb="FFFF0000"/>
        <rFont val="Arial"/>
        <family val="2"/>
      </rPr>
      <t>CC Reader</t>
    </r>
    <r>
      <rPr>
        <sz val="12"/>
        <color rgb="FFFF0000"/>
        <rFont val="Arial"/>
        <family val="2"/>
      </rPr>
      <t xml:space="preserve">, </t>
    </r>
    <r>
      <rPr>
        <strike/>
        <sz val="12"/>
        <color rgb="FFFF0000"/>
        <rFont val="Arial"/>
        <family val="2"/>
      </rPr>
      <t xml:space="preserve">Secretary's Desktop computer </t>
    </r>
  </si>
  <si>
    <t>*</t>
  </si>
  <si>
    <t>Nov. 2026 is the next CSD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</si>
</sst>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trike/>
      <sz val="12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4"/>
      <color rgb="FFFF0000"/>
      <name val="Arial"/>
      <family val="2"/>
    </font>
    <font>
      <strike/>
      <sz val="12"/>
      <color rgb="FFFF0000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4" fillId="0" borderId="0" xfId="0" applyNumberFormat="1" applyFont="1"/>
    <xf numFmtId="0" fontId="6" fillId="0" borderId="0" xfId="0" applyNumberFormat="1" applyFont="1" applyAlignment="1">
      <alignment horizontal="center"/>
    </xf>
    <xf numFmtId="0" fontId="7" fillId="0" borderId="0" xfId="0" applyFont="1"/>
    <xf numFmtId="49" fontId="9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 applyBorder="1"/>
    <xf numFmtId="49" fontId="9" fillId="0" borderId="0" xfId="0" applyNumberFormat="1" applyFont="1" applyBorder="1"/>
    <xf numFmtId="164" fontId="5" fillId="0" borderId="0" xfId="0" applyNumberFormat="1" applyFont="1" applyBorder="1"/>
    <xf numFmtId="49" fontId="5" fillId="0" borderId="0" xfId="0" applyNumberFormat="1" applyFont="1" applyBorder="1"/>
    <xf numFmtId="10" fontId="5" fillId="0" borderId="0" xfId="3" applyNumberFormat="1" applyFont="1"/>
    <xf numFmtId="0" fontId="5" fillId="0" borderId="0" xfId="0" applyFont="1"/>
    <xf numFmtId="164" fontId="5" fillId="0" borderId="0" xfId="0" applyNumberFormat="1" applyFont="1" applyBorder="1" applyAlignment="1">
      <alignment horizontal="center"/>
    </xf>
    <xf numFmtId="44" fontId="5" fillId="0" borderId="0" xfId="1" applyFont="1" applyBorder="1"/>
    <xf numFmtId="0" fontId="6" fillId="0" borderId="0" xfId="0" applyFont="1"/>
    <xf numFmtId="9" fontId="5" fillId="0" borderId="0" xfId="3" applyFont="1"/>
    <xf numFmtId="8" fontId="5" fillId="0" borderId="0" xfId="1" applyNumberFormat="1" applyFont="1" applyBorder="1"/>
    <xf numFmtId="49" fontId="10" fillId="0" borderId="0" xfId="0" applyNumberFormat="1" applyFont="1"/>
    <xf numFmtId="9" fontId="5" fillId="0" borderId="0" xfId="3" applyFont="1" applyBorder="1"/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left" wrapText="1"/>
    </xf>
    <xf numFmtId="0" fontId="7" fillId="0" borderId="0" xfId="0" applyFont="1" applyBorder="1"/>
    <xf numFmtId="4" fontId="4" fillId="0" borderId="0" xfId="0" applyNumberFormat="1" applyFont="1"/>
    <xf numFmtId="49" fontId="9" fillId="0" borderId="3" xfId="0" applyNumberFormat="1" applyFont="1" applyBorder="1"/>
    <xf numFmtId="0" fontId="6" fillId="0" borderId="4" xfId="0" applyFont="1" applyBorder="1"/>
    <xf numFmtId="49" fontId="9" fillId="0" borderId="4" xfId="0" applyNumberFormat="1" applyFont="1" applyBorder="1"/>
    <xf numFmtId="49" fontId="5" fillId="0" borderId="4" xfId="0" applyNumberFormat="1" applyFont="1" applyBorder="1"/>
    <xf numFmtId="164" fontId="5" fillId="0" borderId="4" xfId="0" applyNumberFormat="1" applyFont="1" applyBorder="1"/>
    <xf numFmtId="10" fontId="5" fillId="0" borderId="4" xfId="3" applyNumberFormat="1" applyFont="1" applyBorder="1"/>
    <xf numFmtId="0" fontId="7" fillId="0" borderId="4" xfId="0" applyFont="1" applyBorder="1"/>
    <xf numFmtId="49" fontId="5" fillId="0" borderId="3" xfId="0" applyNumberFormat="1" applyFont="1" applyBorder="1"/>
    <xf numFmtId="0" fontId="12" fillId="0" borderId="0" xfId="0" applyFont="1"/>
    <xf numFmtId="49" fontId="13" fillId="0" borderId="0" xfId="0" applyNumberFormat="1" applyFont="1"/>
    <xf numFmtId="49" fontId="14" fillId="0" borderId="0" xfId="0" applyNumberFormat="1" applyFont="1"/>
    <xf numFmtId="0" fontId="4" fillId="0" borderId="6" xfId="0" applyNumberFormat="1" applyFont="1" applyBorder="1"/>
    <xf numFmtId="164" fontId="4" fillId="0" borderId="7" xfId="0" applyNumberFormat="1" applyFont="1" applyBorder="1"/>
    <xf numFmtId="49" fontId="15" fillId="0" borderId="0" xfId="0" applyNumberFormat="1" applyFont="1" applyAlignment="1">
      <alignment horizontal="center"/>
    </xf>
    <xf numFmtId="164" fontId="9" fillId="0" borderId="4" xfId="0" applyNumberFormat="1" applyFont="1" applyFill="1" applyBorder="1"/>
    <xf numFmtId="165" fontId="4" fillId="0" borderId="0" xfId="0" applyNumberFormat="1" applyFont="1"/>
    <xf numFmtId="164" fontId="5" fillId="0" borderId="0" xfId="0" applyNumberFormat="1" applyFont="1" applyFill="1" applyBorder="1"/>
    <xf numFmtId="164" fontId="9" fillId="0" borderId="0" xfId="0" applyNumberFormat="1" applyFont="1" applyFill="1" applyBorder="1"/>
    <xf numFmtId="0" fontId="6" fillId="3" borderId="4" xfId="0" applyFont="1" applyFill="1" applyBorder="1"/>
    <xf numFmtId="49" fontId="9" fillId="3" borderId="4" xfId="0" applyNumberFormat="1" applyFont="1" applyFill="1" applyBorder="1"/>
    <xf numFmtId="49" fontId="9" fillId="4" borderId="0" xfId="0" applyNumberFormat="1" applyFont="1" applyFill="1"/>
    <xf numFmtId="164" fontId="9" fillId="4" borderId="0" xfId="0" applyNumberFormat="1" applyFont="1" applyFill="1" applyBorder="1"/>
    <xf numFmtId="164" fontId="5" fillId="4" borderId="0" xfId="0" applyNumberFormat="1" applyFont="1" applyFill="1" applyBorder="1"/>
    <xf numFmtId="49" fontId="5" fillId="4" borderId="0" xfId="0" applyNumberFormat="1" applyFont="1" applyFill="1" applyBorder="1"/>
    <xf numFmtId="10" fontId="5" fillId="4" borderId="0" xfId="3" applyNumberFormat="1" applyFont="1" applyFill="1"/>
    <xf numFmtId="49" fontId="8" fillId="4" borderId="1" xfId="0" applyNumberFormat="1" applyFont="1" applyFill="1" applyBorder="1"/>
    <xf numFmtId="49" fontId="8" fillId="4" borderId="2" xfId="0" applyNumberFormat="1" applyFont="1" applyFill="1" applyBorder="1"/>
    <xf numFmtId="164" fontId="8" fillId="4" borderId="2" xfId="0" applyNumberFormat="1" applyFont="1" applyFill="1" applyBorder="1"/>
    <xf numFmtId="10" fontId="8" fillId="4" borderId="2" xfId="3" applyNumberFormat="1" applyFont="1" applyFill="1" applyBorder="1"/>
    <xf numFmtId="49" fontId="9" fillId="4" borderId="3" xfId="0" applyNumberFormat="1" applyFont="1" applyFill="1" applyBorder="1"/>
    <xf numFmtId="0" fontId="7" fillId="4" borderId="4" xfId="0" applyFont="1" applyFill="1" applyBorder="1"/>
    <xf numFmtId="49" fontId="5" fillId="4" borderId="4" xfId="0" applyNumberFormat="1" applyFont="1" applyFill="1" applyBorder="1"/>
    <xf numFmtId="164" fontId="5" fillId="4" borderId="4" xfId="0" applyNumberFormat="1" applyFont="1" applyFill="1" applyBorder="1"/>
    <xf numFmtId="10" fontId="5" fillId="4" borderId="4" xfId="3" applyNumberFormat="1" applyFont="1" applyFill="1" applyBorder="1"/>
    <xf numFmtId="164" fontId="9" fillId="4" borderId="4" xfId="0" applyNumberFormat="1" applyFont="1" applyFill="1" applyBorder="1"/>
    <xf numFmtId="49" fontId="9" fillId="4" borderId="4" xfId="0" applyNumberFormat="1" applyFont="1" applyFill="1" applyBorder="1"/>
    <xf numFmtId="164" fontId="5" fillId="4" borderId="4" xfId="0" applyNumberFormat="1" applyFont="1" applyFill="1" applyBorder="1" applyAlignment="1">
      <alignment horizontal="right"/>
    </xf>
    <xf numFmtId="49" fontId="9" fillId="0" borderId="3" xfId="0" applyNumberFormat="1" applyFont="1" applyFill="1" applyBorder="1"/>
    <xf numFmtId="49" fontId="9" fillId="0" borderId="4" xfId="0" applyNumberFormat="1" applyFont="1" applyFill="1" applyBorder="1"/>
    <xf numFmtId="49" fontId="5" fillId="0" borderId="4" xfId="0" applyNumberFormat="1" applyFont="1" applyFill="1" applyBorder="1"/>
    <xf numFmtId="164" fontId="5" fillId="0" borderId="4" xfId="0" applyNumberFormat="1" applyFont="1" applyFill="1" applyBorder="1"/>
    <xf numFmtId="10" fontId="5" fillId="0" borderId="4" xfId="3" applyNumberFormat="1" applyFont="1" applyFill="1" applyBorder="1"/>
    <xf numFmtId="164" fontId="5" fillId="0" borderId="4" xfId="0" applyNumberFormat="1" applyFont="1" applyFill="1" applyBorder="1" applyAlignment="1">
      <alignment horizontal="right"/>
    </xf>
    <xf numFmtId="0" fontId="5" fillId="0" borderId="0" xfId="0" applyFont="1" applyFill="1" applyBorder="1"/>
    <xf numFmtId="49" fontId="9" fillId="0" borderId="0" xfId="0" applyNumberFormat="1" applyFont="1" applyFill="1" applyBorder="1"/>
    <xf numFmtId="10" fontId="5" fillId="0" borderId="0" xfId="3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/>
    <xf numFmtId="0" fontId="5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5" fillId="0" borderId="4" xfId="0" applyNumberFormat="1" applyFont="1" applyBorder="1" applyAlignment="1">
      <alignment wrapText="1"/>
    </xf>
    <xf numFmtId="49" fontId="9" fillId="0" borderId="4" xfId="0" applyNumberFormat="1" applyFont="1" applyBorder="1" applyAlignment="1">
      <alignment wrapText="1"/>
    </xf>
    <xf numFmtId="49" fontId="9" fillId="3" borderId="3" xfId="0" applyNumberFormat="1" applyFont="1" applyFill="1" applyBorder="1" applyAlignment="1">
      <alignment horizontal="right" wrapText="1"/>
    </xf>
    <xf numFmtId="49" fontId="9" fillId="0" borderId="0" xfId="0" applyNumberFormat="1" applyFont="1" applyBorder="1" applyAlignment="1">
      <alignment horizontal="right" wrapText="1"/>
    </xf>
    <xf numFmtId="49" fontId="5" fillId="0" borderId="0" xfId="0" applyNumberFormat="1" applyFont="1" applyBorder="1" applyAlignment="1">
      <alignment wrapText="1"/>
    </xf>
    <xf numFmtId="49" fontId="5" fillId="0" borderId="4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5" fillId="4" borderId="4" xfId="0" applyNumberFormat="1" applyFont="1" applyFill="1" applyBorder="1" applyAlignment="1">
      <alignment wrapText="1"/>
    </xf>
    <xf numFmtId="49" fontId="9" fillId="4" borderId="0" xfId="0" applyNumberFormat="1" applyFont="1" applyFill="1" applyAlignment="1">
      <alignment wrapText="1"/>
    </xf>
    <xf numFmtId="49" fontId="8" fillId="4" borderId="2" xfId="0" applyNumberFormat="1" applyFont="1" applyFill="1" applyBorder="1" applyAlignment="1">
      <alignment wrapText="1"/>
    </xf>
    <xf numFmtId="49" fontId="5" fillId="0" borderId="0" xfId="0" applyNumberFormat="1" applyFont="1" applyAlignment="1">
      <alignment horizontal="right" wrapText="1"/>
    </xf>
    <xf numFmtId="0" fontId="4" fillId="0" borderId="5" xfId="0" applyNumberFormat="1" applyFont="1" applyBorder="1" applyAlignment="1">
      <alignment horizontal="right" wrapText="1"/>
    </xf>
    <xf numFmtId="0" fontId="4" fillId="0" borderId="0" xfId="0" applyNumberFormat="1" applyFont="1" applyAlignment="1">
      <alignment wrapText="1"/>
    </xf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9" fontId="10" fillId="0" borderId="0" xfId="3" applyFont="1"/>
    <xf numFmtId="164" fontId="8" fillId="0" borderId="0" xfId="0" applyNumberFormat="1" applyFont="1"/>
    <xf numFmtId="49" fontId="8" fillId="0" borderId="0" xfId="0" applyNumberFormat="1" applyFont="1"/>
    <xf numFmtId="10" fontId="10" fillId="0" borderId="0" xfId="3" applyNumberFormat="1" applyFont="1" applyBorder="1"/>
    <xf numFmtId="164" fontId="8" fillId="0" borderId="4" xfId="0" applyNumberFormat="1" applyFont="1" applyBorder="1"/>
    <xf numFmtId="49" fontId="8" fillId="0" borderId="4" xfId="0" applyNumberFormat="1" applyFont="1" applyBorder="1"/>
    <xf numFmtId="10" fontId="10" fillId="0" borderId="4" xfId="3" applyNumberFormat="1" applyFont="1" applyBorder="1"/>
    <xf numFmtId="49" fontId="10" fillId="0" borderId="4" xfId="0" applyNumberFormat="1" applyFont="1" applyBorder="1"/>
    <xf numFmtId="164" fontId="10" fillId="0" borderId="4" xfId="0" applyNumberFormat="1" applyFont="1" applyBorder="1"/>
    <xf numFmtId="10" fontId="10" fillId="0" borderId="0" xfId="3" applyNumberFormat="1" applyFont="1"/>
    <xf numFmtId="164" fontId="8" fillId="0" borderId="0" xfId="0" applyNumberFormat="1" applyFont="1" applyBorder="1"/>
    <xf numFmtId="49" fontId="10" fillId="0" borderId="0" xfId="0" applyNumberFormat="1" applyFont="1" applyBorder="1"/>
    <xf numFmtId="164" fontId="10" fillId="0" borderId="0" xfId="0" applyNumberFormat="1" applyFont="1" applyBorder="1"/>
    <xf numFmtId="10" fontId="10" fillId="0" borderId="8" xfId="3" applyNumberFormat="1" applyFont="1" applyBorder="1"/>
    <xf numFmtId="164" fontId="8" fillId="3" borderId="4" xfId="0" applyNumberFormat="1" applyFont="1" applyFill="1" applyBorder="1"/>
    <xf numFmtId="49" fontId="8" fillId="3" borderId="4" xfId="0" applyNumberFormat="1" applyFont="1" applyFill="1" applyBorder="1"/>
    <xf numFmtId="10" fontId="8" fillId="3" borderId="4" xfId="3" applyNumberFormat="1" applyFont="1" applyFill="1" applyBorder="1"/>
    <xf numFmtId="49" fontId="5" fillId="0" borderId="0" xfId="0" applyNumberFormat="1" applyFont="1" applyAlignment="1">
      <alignment horizontal="left" wrapText="1"/>
    </xf>
    <xf numFmtId="10" fontId="7" fillId="0" borderId="0" xfId="3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8" fontId="5" fillId="0" borderId="0" xfId="1" applyNumberFormat="1" applyFont="1" applyFill="1" applyBorder="1"/>
    <xf numFmtId="0" fontId="7" fillId="0" borderId="0" xfId="0" applyFont="1" applyFill="1" applyBorder="1"/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10" fontId="8" fillId="4" borderId="0" xfId="3" applyNumberFormat="1" applyFont="1" applyFill="1"/>
    <xf numFmtId="164" fontId="5" fillId="7" borderId="0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49" fontId="10" fillId="0" borderId="0" xfId="0" applyNumberFormat="1" applyFont="1" applyBorder="1" applyAlignment="1">
      <alignment vertical="center"/>
    </xf>
    <xf numFmtId="10" fontId="10" fillId="0" borderId="0" xfId="3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44" fontId="7" fillId="0" borderId="0" xfId="1" applyFont="1" applyFill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1" xfId="0" applyNumberFormat="1" applyFont="1" applyBorder="1"/>
    <xf numFmtId="49" fontId="13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164" fontId="5" fillId="0" borderId="0" xfId="0" applyNumberFormat="1" applyFont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0" fontId="5" fillId="0" borderId="0" xfId="3" applyNumberFormat="1" applyFont="1" applyAlignment="1">
      <alignment vertical="center"/>
    </xf>
    <xf numFmtId="164" fontId="5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 wrapText="1"/>
    </xf>
    <xf numFmtId="49" fontId="1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164" fontId="18" fillId="0" borderId="0" xfId="0" applyNumberFormat="1" applyFont="1" applyFill="1" applyBorder="1" applyAlignment="1">
      <alignment vertical="center"/>
    </xf>
    <xf numFmtId="9" fontId="17" fillId="0" borderId="0" xfId="3" applyFont="1" applyAlignment="1">
      <alignment vertical="center"/>
    </xf>
    <xf numFmtId="164" fontId="5" fillId="0" borderId="0" xfId="0" applyNumberFormat="1" applyFont="1" applyBorder="1" applyAlignment="1">
      <alignment horizontal="right" vertical="center" wrapText="1"/>
    </xf>
    <xf numFmtId="49" fontId="13" fillId="7" borderId="0" xfId="0" applyNumberFormat="1" applyFont="1" applyFill="1" applyAlignment="1">
      <alignment vertical="center"/>
    </xf>
    <xf numFmtId="49" fontId="5" fillId="7" borderId="0" xfId="0" applyNumberFormat="1" applyFont="1" applyFill="1" applyAlignment="1">
      <alignment vertical="center"/>
    </xf>
    <xf numFmtId="49" fontId="5" fillId="7" borderId="0" xfId="0" applyNumberFormat="1" applyFont="1" applyFill="1" applyAlignment="1">
      <alignment vertical="center" wrapText="1"/>
    </xf>
    <xf numFmtId="49" fontId="5" fillId="7" borderId="0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vertical="center"/>
    </xf>
    <xf numFmtId="164" fontId="9" fillId="7" borderId="0" xfId="0" applyNumberFormat="1" applyFont="1" applyFill="1" applyBorder="1" applyAlignment="1">
      <alignment vertical="center"/>
    </xf>
    <xf numFmtId="10" fontId="5" fillId="7" borderId="0" xfId="3" applyNumberFormat="1" applyFont="1" applyFill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2" fillId="0" borderId="0" xfId="0" applyFont="1" applyBorder="1"/>
    <xf numFmtId="49" fontId="9" fillId="0" borderId="0" xfId="0" applyNumberFormat="1" applyFont="1" applyAlignment="1"/>
    <xf numFmtId="49" fontId="5" fillId="0" borderId="0" xfId="0" applyNumberFormat="1" applyFont="1" applyAlignment="1"/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center"/>
    </xf>
    <xf numFmtId="164" fontId="4" fillId="5" borderId="7" xfId="0" applyNumberFormat="1" applyFont="1" applyFill="1" applyBorder="1"/>
    <xf numFmtId="164" fontId="16" fillId="0" borderId="0" xfId="0" applyNumberFormat="1" applyFont="1" applyBorder="1"/>
    <xf numFmtId="164" fontId="19" fillId="0" borderId="0" xfId="0" applyNumberFormat="1" applyFont="1"/>
    <xf numFmtId="49" fontId="15" fillId="0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9" fontId="5" fillId="0" borderId="0" xfId="3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right" wrapText="1"/>
    </xf>
    <xf numFmtId="0" fontId="5" fillId="0" borderId="12" xfId="0" applyNumberFormat="1" applyFont="1" applyBorder="1"/>
    <xf numFmtId="0" fontId="5" fillId="0" borderId="13" xfId="0" applyNumberFormat="1" applyFont="1" applyBorder="1"/>
    <xf numFmtId="0" fontId="6" fillId="0" borderId="13" xfId="0" applyNumberFormat="1" applyFont="1" applyBorder="1" applyAlignment="1">
      <alignment horizontal="center"/>
    </xf>
    <xf numFmtId="0" fontId="7" fillId="6" borderId="13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6" fillId="0" borderId="17" xfId="0" applyNumberFormat="1" applyFont="1" applyBorder="1" applyAlignment="1">
      <alignment horizontal="center" wrapText="1"/>
    </xf>
    <xf numFmtId="49" fontId="15" fillId="0" borderId="0" xfId="0" applyNumberFormat="1" applyFont="1" applyAlignment="1"/>
    <xf numFmtId="49" fontId="15" fillId="0" borderId="0" xfId="0" applyNumberFormat="1" applyFont="1" applyAlignment="1">
      <alignment horizontal="left"/>
    </xf>
    <xf numFmtId="0" fontId="5" fillId="0" borderId="13" xfId="0" applyNumberFormat="1" applyFont="1" applyBorder="1" applyAlignment="1"/>
    <xf numFmtId="49" fontId="5" fillId="0" borderId="16" xfId="0" applyNumberFormat="1" applyFont="1" applyBorder="1" applyAlignment="1">
      <alignment horizontal="left"/>
    </xf>
    <xf numFmtId="0" fontId="6" fillId="0" borderId="13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10" fillId="0" borderId="0" xfId="0" applyNumberFormat="1" applyFont="1" applyFill="1"/>
    <xf numFmtId="49" fontId="10" fillId="0" borderId="4" xfId="0" applyNumberFormat="1" applyFont="1" applyFill="1" applyBorder="1"/>
    <xf numFmtId="49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vertical="center"/>
    </xf>
    <xf numFmtId="164" fontId="8" fillId="0" borderId="4" xfId="0" applyNumberFormat="1" applyFont="1" applyFill="1" applyBorder="1"/>
    <xf numFmtId="49" fontId="5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8" fillId="0" borderId="2" xfId="0" applyNumberFormat="1" applyFont="1" applyFill="1" applyBorder="1"/>
    <xf numFmtId="0" fontId="4" fillId="0" borderId="6" xfId="0" applyNumberFormat="1" applyFont="1" applyFill="1" applyBorder="1"/>
    <xf numFmtId="0" fontId="4" fillId="0" borderId="0" xfId="0" applyNumberFormat="1" applyFont="1" applyFill="1"/>
    <xf numFmtId="44" fontId="17" fillId="0" borderId="0" xfId="1" applyFont="1" applyBorder="1" applyAlignment="1">
      <alignment vertical="center"/>
    </xf>
    <xf numFmtId="44" fontId="5" fillId="7" borderId="0" xfId="1" applyFont="1" applyFill="1" applyBorder="1" applyAlignment="1">
      <alignment vertical="center"/>
    </xf>
    <xf numFmtId="44" fontId="5" fillId="0" borderId="4" xfId="1" applyFont="1" applyBorder="1"/>
    <xf numFmtId="49" fontId="11" fillId="0" borderId="0" xfId="0" applyNumberFormat="1" applyFont="1" applyAlignment="1"/>
    <xf numFmtId="164" fontId="9" fillId="7" borderId="4" xfId="0" applyNumberFormat="1" applyFont="1" applyFill="1" applyBorder="1"/>
    <xf numFmtId="49" fontId="9" fillId="4" borderId="4" xfId="0" applyNumberFormat="1" applyFont="1" applyFill="1" applyBorder="1" applyAlignment="1"/>
    <xf numFmtId="164" fontId="5" fillId="0" borderId="0" xfId="0" applyNumberFormat="1" applyFont="1" applyBorder="1" applyAlignment="1">
      <alignment horizontal="right" wrapText="1"/>
    </xf>
    <xf numFmtId="49" fontId="21" fillId="0" borderId="0" xfId="0" applyNumberFormat="1" applyFont="1" applyBorder="1" applyAlignment="1"/>
    <xf numFmtId="10" fontId="5" fillId="0" borderId="0" xfId="3" applyNumberFormat="1" applyFont="1" applyFill="1"/>
    <xf numFmtId="43" fontId="4" fillId="0" borderId="0" xfId="0" applyNumberFormat="1" applyFont="1"/>
  </cellXfs>
  <cellStyles count="4">
    <cellStyle name="Currency" xfId="1" builtinId="4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373380</xdr:colOff>
          <xdr:row>1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373380</xdr:colOff>
          <xdr:row>1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217"/>
  <sheetViews>
    <sheetView tabSelected="1" zoomScaleNormal="100" workbookViewId="0">
      <pane xSplit="4" ySplit="2" topLeftCell="G198" activePane="bottomRight" state="frozen"/>
      <selection pane="topRight" activeCell="E1" sqref="E1"/>
      <selection pane="bottomLeft" activeCell="A3" sqref="A3"/>
      <selection pane="bottomRight" activeCell="O209" sqref="O209"/>
    </sheetView>
  </sheetViews>
  <sheetFormatPr defaultColWidth="9.109375" defaultRowHeight="15" outlineLevelRow="2" x14ac:dyDescent="0.25"/>
  <cols>
    <col min="1" max="1" width="4.5546875" style="2" customWidth="1"/>
    <col min="2" max="2" width="3.33203125" style="2" customWidth="1"/>
    <col min="3" max="3" width="59.6640625" style="90" bestFit="1" customWidth="1"/>
    <col min="4" max="4" width="2.33203125" style="2" customWidth="1"/>
    <col min="5" max="6" width="14.21875" style="2" customWidth="1"/>
    <col min="7" max="7" width="2.33203125" style="2" customWidth="1"/>
    <col min="8" max="8" width="14.21875" style="2" customWidth="1"/>
    <col min="9" max="9" width="2.33203125" style="2" customWidth="1"/>
    <col min="10" max="10" width="11.109375" style="2" hidden="1" customWidth="1"/>
    <col min="11" max="11" width="2.33203125" style="2" hidden="1" customWidth="1"/>
    <col min="12" max="12" width="2.33203125" style="201" hidden="1" customWidth="1"/>
    <col min="13" max="13" width="19.88671875" style="2" hidden="1" customWidth="1"/>
    <col min="14" max="14" width="2.77734375" style="2" bestFit="1" customWidth="1"/>
    <col min="15" max="15" width="16.5546875" style="2" bestFit="1" customWidth="1"/>
    <col min="16" max="16" width="2.77734375" style="2" bestFit="1" customWidth="1"/>
    <col min="17" max="17" width="14.33203125" style="2" customWidth="1"/>
    <col min="18" max="18" width="2.33203125" style="2" customWidth="1"/>
    <col min="19" max="19" width="13.77734375" style="2" bestFit="1" customWidth="1"/>
    <col min="20" max="16384" width="9.109375" style="1"/>
  </cols>
  <sheetData>
    <row r="1" spans="1:19" s="4" customFormat="1" ht="15.6" thickTop="1" x14ac:dyDescent="0.25">
      <c r="A1" s="173"/>
      <c r="B1" s="174"/>
      <c r="C1" s="188"/>
      <c r="D1" s="175"/>
      <c r="E1" s="175"/>
      <c r="F1" s="175" t="s">
        <v>181</v>
      </c>
      <c r="G1" s="175"/>
      <c r="H1" s="176"/>
      <c r="I1" s="175"/>
      <c r="J1" s="175" t="s">
        <v>95</v>
      </c>
      <c r="K1" s="175"/>
      <c r="L1" s="190"/>
      <c r="M1" s="175"/>
      <c r="N1" s="175"/>
      <c r="O1" s="177"/>
      <c r="P1" s="175"/>
      <c r="Q1" s="175" t="s">
        <v>95</v>
      </c>
      <c r="R1" s="175"/>
      <c r="S1" s="178" t="s">
        <v>61</v>
      </c>
    </row>
    <row r="2" spans="1:19" s="154" customFormat="1" ht="28.2" thickBot="1" x14ac:dyDescent="0.3">
      <c r="A2" s="179"/>
      <c r="B2" s="180"/>
      <c r="C2" s="189"/>
      <c r="D2" s="181"/>
      <c r="E2" s="182" t="s">
        <v>180</v>
      </c>
      <c r="F2" s="182" t="s">
        <v>157</v>
      </c>
      <c r="G2" s="181"/>
      <c r="H2" s="183" t="s">
        <v>182</v>
      </c>
      <c r="I2" s="181"/>
      <c r="J2" s="182" t="s">
        <v>143</v>
      </c>
      <c r="K2" s="181"/>
      <c r="L2" s="191"/>
      <c r="M2" s="182" t="s">
        <v>188</v>
      </c>
      <c r="N2" s="181"/>
      <c r="O2" s="184" t="s">
        <v>189</v>
      </c>
      <c r="P2" s="181"/>
      <c r="Q2" s="182" t="s">
        <v>190</v>
      </c>
      <c r="R2" s="181"/>
      <c r="S2" s="185" t="s">
        <v>191</v>
      </c>
    </row>
    <row r="3" spans="1:19" s="23" customFormat="1" ht="18" outlineLevel="1" thickTop="1" x14ac:dyDescent="0.3">
      <c r="A3" s="33"/>
      <c r="B3" s="5"/>
      <c r="C3" s="74" t="s">
        <v>0</v>
      </c>
      <c r="D3" s="6"/>
      <c r="E3" s="7"/>
      <c r="F3" s="7"/>
      <c r="G3" s="6"/>
      <c r="H3" s="93"/>
      <c r="I3" s="19"/>
      <c r="J3" s="94"/>
      <c r="K3" s="19"/>
      <c r="L3" s="192"/>
      <c r="M3" s="93"/>
      <c r="N3" s="19"/>
      <c r="O3" s="93"/>
      <c r="P3" s="19"/>
      <c r="Q3" s="94"/>
      <c r="R3" s="19"/>
      <c r="S3" s="93"/>
    </row>
    <row r="4" spans="1:19" s="4" customFormat="1" ht="17.399999999999999" outlineLevel="2" x14ac:dyDescent="0.3">
      <c r="A4" s="34" t="s">
        <v>40</v>
      </c>
      <c r="C4" s="74" t="s">
        <v>40</v>
      </c>
      <c r="D4" s="6"/>
      <c r="E4" s="7"/>
      <c r="F4" s="7"/>
      <c r="G4" s="6"/>
      <c r="H4" s="93"/>
      <c r="I4" s="19"/>
      <c r="J4" s="94"/>
      <c r="K4" s="19"/>
      <c r="L4" s="192"/>
      <c r="M4" s="93"/>
      <c r="N4" s="19"/>
      <c r="O4" s="93"/>
      <c r="P4" s="19"/>
      <c r="Q4" s="94"/>
      <c r="R4" s="19"/>
      <c r="S4" s="93"/>
    </row>
    <row r="5" spans="1:19" s="4" customFormat="1" ht="17.399999999999999" outlineLevel="2" x14ac:dyDescent="0.3">
      <c r="A5" s="34" t="s">
        <v>40</v>
      </c>
      <c r="C5" s="161" t="s">
        <v>41</v>
      </c>
      <c r="D5" s="6"/>
      <c r="E5" s="7">
        <v>679.15</v>
      </c>
      <c r="F5" s="7">
        <f>(E5/10)*12</f>
        <v>814.9799999999999</v>
      </c>
      <c r="G5" s="6"/>
      <c r="H5" s="95">
        <v>0</v>
      </c>
      <c r="I5" s="96"/>
      <c r="J5" s="97">
        <f>H5/$H$41</f>
        <v>0</v>
      </c>
      <c r="K5" s="19"/>
      <c r="L5" s="192"/>
      <c r="M5" s="93"/>
      <c r="N5" s="96"/>
      <c r="O5" s="95">
        <v>0</v>
      </c>
      <c r="P5" s="96"/>
      <c r="Q5" s="97">
        <f>O5/$O$41</f>
        <v>0</v>
      </c>
      <c r="R5" s="19"/>
      <c r="S5" s="93">
        <f>O5/12</f>
        <v>0</v>
      </c>
    </row>
    <row r="6" spans="1:19" s="4" customFormat="1" ht="17.399999999999999" outlineLevel="2" x14ac:dyDescent="0.3">
      <c r="A6" s="34" t="s">
        <v>40</v>
      </c>
      <c r="C6" s="161" t="s">
        <v>42</v>
      </c>
      <c r="D6" s="6"/>
      <c r="E6" s="7">
        <v>6100</v>
      </c>
      <c r="F6" s="7">
        <f>(E6/10)*12</f>
        <v>7320</v>
      </c>
      <c r="G6" s="6"/>
      <c r="H6" s="95">
        <v>2500</v>
      </c>
      <c r="I6" s="96"/>
      <c r="J6" s="97">
        <f>H6/$H$41</f>
        <v>8.6981109407866363E-3</v>
      </c>
      <c r="K6" s="19"/>
      <c r="L6" s="192"/>
      <c r="M6" s="93"/>
      <c r="N6" s="96"/>
      <c r="O6" s="95">
        <v>2500</v>
      </c>
      <c r="P6" s="96"/>
      <c r="Q6" s="97">
        <f>O6/$O$41</f>
        <v>8.4324338253793391E-3</v>
      </c>
      <c r="R6" s="19"/>
      <c r="S6" s="93">
        <f>O6/12</f>
        <v>208.33333333333334</v>
      </c>
    </row>
    <row r="7" spans="1:19" s="23" customFormat="1" ht="17.399999999999999" outlineLevel="1" x14ac:dyDescent="0.3">
      <c r="A7" s="32" t="s">
        <v>103</v>
      </c>
      <c r="B7" s="31"/>
      <c r="C7" s="76"/>
      <c r="D7" s="28"/>
      <c r="E7" s="98">
        <f>SUBTOTAL(9,E4:E6)</f>
        <v>6779.15</v>
      </c>
      <c r="F7" s="98">
        <f>SUBTOTAL(9,F4:F6)</f>
        <v>8134.98</v>
      </c>
      <c r="G7" s="28"/>
      <c r="H7" s="98">
        <f>SUBTOTAL(9,H4:H6)</f>
        <v>2500</v>
      </c>
      <c r="I7" s="99"/>
      <c r="J7" s="100">
        <f>SUBTOTAL(9,J4:J6)</f>
        <v>8.6981109407866363E-3</v>
      </c>
      <c r="K7" s="101"/>
      <c r="L7" s="193"/>
      <c r="M7" s="102"/>
      <c r="N7" s="99"/>
      <c r="O7" s="98">
        <f>SUBTOTAL(9,O4:O6)</f>
        <v>2500</v>
      </c>
      <c r="P7" s="99"/>
      <c r="Q7" s="100">
        <f>SUBTOTAL(9,Q4:Q6)</f>
        <v>8.4324338253793391E-3</v>
      </c>
      <c r="R7" s="101"/>
      <c r="S7" s="102">
        <f>SUBTOTAL(9,S4:S6)</f>
        <v>208.33333333333334</v>
      </c>
    </row>
    <row r="8" spans="1:19" s="23" customFormat="1" ht="17.399999999999999" outlineLevel="1" x14ac:dyDescent="0.3">
      <c r="A8" s="33"/>
      <c r="B8" s="4"/>
      <c r="C8" s="75"/>
      <c r="D8" s="6"/>
      <c r="E8" s="7"/>
      <c r="F8" s="7"/>
      <c r="G8" s="6"/>
      <c r="H8" s="93"/>
      <c r="I8" s="19"/>
      <c r="J8" s="103"/>
      <c r="K8" s="19"/>
      <c r="L8" s="192"/>
      <c r="M8" s="93"/>
      <c r="N8" s="19"/>
      <c r="O8" s="93"/>
      <c r="P8" s="19"/>
      <c r="Q8" s="103"/>
      <c r="R8" s="19"/>
      <c r="S8" s="93"/>
    </row>
    <row r="9" spans="1:19" s="23" customFormat="1" ht="17.399999999999999" outlineLevel="2" x14ac:dyDescent="0.3">
      <c r="A9" s="34" t="s">
        <v>43</v>
      </c>
      <c r="B9" s="4"/>
      <c r="C9" s="74" t="s">
        <v>43</v>
      </c>
      <c r="D9" s="6"/>
      <c r="E9" s="7">
        <v>500</v>
      </c>
      <c r="F9" s="7"/>
      <c r="G9" s="6"/>
      <c r="H9" s="93"/>
      <c r="I9" s="19"/>
      <c r="J9" s="94"/>
      <c r="K9" s="19"/>
      <c r="L9" s="192"/>
      <c r="M9" s="93"/>
      <c r="N9" s="19"/>
      <c r="O9" s="93"/>
      <c r="P9" s="19"/>
      <c r="Q9" s="94"/>
      <c r="R9" s="19"/>
      <c r="S9" s="93">
        <f>O9/12</f>
        <v>0</v>
      </c>
    </row>
    <row r="10" spans="1:19" s="23" customFormat="1" ht="17.399999999999999" outlineLevel="2" x14ac:dyDescent="0.3">
      <c r="A10" s="34" t="s">
        <v>43</v>
      </c>
      <c r="B10" s="4"/>
      <c r="C10" s="161" t="s">
        <v>44</v>
      </c>
      <c r="D10" s="6"/>
      <c r="E10" s="7">
        <v>80</v>
      </c>
      <c r="F10" s="7">
        <f>(E10/10)*12</f>
        <v>96</v>
      </c>
      <c r="G10" s="6"/>
      <c r="H10" s="95">
        <v>1000</v>
      </c>
      <c r="I10" s="19"/>
      <c r="J10" s="97">
        <f>H10/$H$41</f>
        <v>3.4792443763146546E-3</v>
      </c>
      <c r="K10" s="19"/>
      <c r="L10" s="192"/>
      <c r="M10" s="93"/>
      <c r="N10" s="19"/>
      <c r="O10" s="95">
        <v>1000</v>
      </c>
      <c r="P10" s="19"/>
      <c r="Q10" s="97">
        <f>O10/$O$41</f>
        <v>3.3729735301517355E-3</v>
      </c>
      <c r="R10" s="19"/>
      <c r="S10" s="93">
        <f>O10/12</f>
        <v>83.333333333333329</v>
      </c>
    </row>
    <row r="11" spans="1:19" s="23" customFormat="1" ht="17.399999999999999" outlineLevel="2" x14ac:dyDescent="0.3">
      <c r="A11" s="34" t="s">
        <v>43</v>
      </c>
      <c r="B11" s="4"/>
      <c r="C11" s="205" t="s">
        <v>45</v>
      </c>
      <c r="D11" s="6"/>
      <c r="E11" s="7"/>
      <c r="F11" s="7">
        <f>(E11/10)*12</f>
        <v>0</v>
      </c>
      <c r="G11" s="6"/>
      <c r="H11" s="95">
        <v>100</v>
      </c>
      <c r="I11" s="19"/>
      <c r="J11" s="97">
        <f>H11/$H$41</f>
        <v>3.4792443763146546E-4</v>
      </c>
      <c r="K11" s="19"/>
      <c r="L11" s="192"/>
      <c r="M11" s="93"/>
      <c r="N11" s="19"/>
      <c r="O11" s="95">
        <v>0</v>
      </c>
      <c r="P11" s="19"/>
      <c r="Q11" s="97">
        <f>O11/$O$41</f>
        <v>0</v>
      </c>
      <c r="R11" s="19"/>
      <c r="S11" s="93">
        <f>O11/12</f>
        <v>0</v>
      </c>
    </row>
    <row r="12" spans="1:19" s="23" customFormat="1" ht="17.399999999999999" outlineLevel="1" x14ac:dyDescent="0.3">
      <c r="A12" s="32" t="s">
        <v>104</v>
      </c>
      <c r="B12" s="31"/>
      <c r="C12" s="76"/>
      <c r="D12" s="28"/>
      <c r="E12" s="98">
        <f>SUBTOTAL(9,E9:E11)</f>
        <v>580</v>
      </c>
      <c r="F12" s="98">
        <f>SUBTOTAL(9,F9:F11)</f>
        <v>96</v>
      </c>
      <c r="G12" s="28"/>
      <c r="H12" s="98">
        <f>SUBTOTAL(9,H9:H11)</f>
        <v>1100</v>
      </c>
      <c r="I12" s="101"/>
      <c r="J12" s="100">
        <f>SUBTOTAL(9,J9:J11)</f>
        <v>3.8271688139461203E-3</v>
      </c>
      <c r="K12" s="101"/>
      <c r="L12" s="193"/>
      <c r="M12" s="102"/>
      <c r="N12" s="101"/>
      <c r="O12" s="98">
        <f>SUBTOTAL(9,O9:O11)</f>
        <v>1000</v>
      </c>
      <c r="P12" s="101"/>
      <c r="Q12" s="100">
        <f>SUBTOTAL(9,Q9:Q11)</f>
        <v>3.3729735301517355E-3</v>
      </c>
      <c r="R12" s="101"/>
      <c r="S12" s="102">
        <f>SUBTOTAL(9,S9:S11)</f>
        <v>83.333333333333329</v>
      </c>
    </row>
    <row r="13" spans="1:19" s="23" customFormat="1" ht="17.399999999999999" outlineLevel="1" x14ac:dyDescent="0.3">
      <c r="A13" s="6"/>
      <c r="B13" s="4"/>
      <c r="C13" s="75"/>
      <c r="D13" s="6"/>
      <c r="E13" s="7"/>
      <c r="F13" s="7"/>
      <c r="G13" s="6"/>
      <c r="H13" s="95"/>
      <c r="I13" s="19"/>
      <c r="J13" s="103"/>
      <c r="K13" s="19"/>
      <c r="L13" s="192"/>
      <c r="M13" s="93"/>
      <c r="N13" s="19"/>
      <c r="O13" s="95"/>
      <c r="P13" s="19"/>
      <c r="Q13" s="103"/>
      <c r="R13" s="19"/>
      <c r="S13" s="93"/>
    </row>
    <row r="14" spans="1:19" s="23" customFormat="1" ht="17.399999999999999" outlineLevel="2" x14ac:dyDescent="0.3">
      <c r="A14" s="33" t="s">
        <v>1</v>
      </c>
      <c r="B14" s="4"/>
      <c r="C14" s="160" t="s">
        <v>1</v>
      </c>
      <c r="D14" s="11"/>
      <c r="E14" s="10"/>
      <c r="F14" s="10"/>
      <c r="G14" s="11"/>
      <c r="H14" s="104"/>
      <c r="I14" s="105"/>
      <c r="J14" s="94"/>
      <c r="K14" s="105"/>
      <c r="L14" s="194"/>
      <c r="M14" s="106"/>
      <c r="N14" s="105"/>
      <c r="O14" s="104"/>
      <c r="P14" s="105"/>
      <c r="Q14" s="94"/>
      <c r="R14" s="105"/>
      <c r="S14" s="106"/>
    </row>
    <row r="15" spans="1:19" s="23" customFormat="1" ht="17.399999999999999" outlineLevel="2" x14ac:dyDescent="0.3">
      <c r="A15" s="34" t="s">
        <v>1</v>
      </c>
      <c r="B15" s="4"/>
      <c r="C15" s="75" t="s">
        <v>2</v>
      </c>
      <c r="D15" s="11"/>
      <c r="E15" s="7">
        <v>600</v>
      </c>
      <c r="F15" s="7">
        <f t="shared" ref="F15:F22" si="0">(E15/10)*12</f>
        <v>720</v>
      </c>
      <c r="G15" s="11"/>
      <c r="H15" s="95">
        <v>1214</v>
      </c>
      <c r="I15" s="105"/>
      <c r="J15" s="97">
        <f>H15/$H$41</f>
        <v>4.2238026728459903E-3</v>
      </c>
      <c r="K15" s="105"/>
      <c r="L15" s="194"/>
      <c r="M15" s="132" t="s">
        <v>160</v>
      </c>
      <c r="N15" s="105"/>
      <c r="O15" s="95">
        <v>1220</v>
      </c>
      <c r="P15" s="105"/>
      <c r="Q15" s="97">
        <f>O15/$O$41</f>
        <v>4.1150277067851177E-3</v>
      </c>
      <c r="R15" s="105"/>
      <c r="S15" s="93">
        <f>O15/12</f>
        <v>101.66666666666667</v>
      </c>
    </row>
    <row r="16" spans="1:19" s="23" customFormat="1" ht="17.399999999999999" outlineLevel="2" x14ac:dyDescent="0.3">
      <c r="A16" s="34"/>
      <c r="B16" s="4"/>
      <c r="C16" s="172" t="s">
        <v>155</v>
      </c>
      <c r="D16" s="72"/>
      <c r="E16" s="10"/>
      <c r="F16" s="7">
        <f t="shared" si="0"/>
        <v>0</v>
      </c>
      <c r="G16" s="11"/>
      <c r="H16" s="95"/>
      <c r="I16" s="105"/>
      <c r="J16" s="97"/>
      <c r="K16" s="105"/>
      <c r="L16" s="194"/>
      <c r="M16" s="133" t="s">
        <v>163</v>
      </c>
      <c r="N16" s="105"/>
      <c r="O16" s="95"/>
      <c r="P16" s="105"/>
      <c r="Q16" s="97"/>
      <c r="R16" s="105"/>
      <c r="S16" s="93"/>
    </row>
    <row r="17" spans="1:19" s="155" customFormat="1" ht="30" outlineLevel="2" x14ac:dyDescent="0.25">
      <c r="A17" s="34" t="s">
        <v>100</v>
      </c>
      <c r="B17" s="124"/>
      <c r="C17" s="123" t="s">
        <v>100</v>
      </c>
      <c r="D17" s="125"/>
      <c r="E17" s="126">
        <v>0</v>
      </c>
      <c r="F17" s="7">
        <f t="shared" si="0"/>
        <v>0</v>
      </c>
      <c r="G17" s="125"/>
      <c r="H17" s="127">
        <v>500</v>
      </c>
      <c r="I17" s="128"/>
      <c r="J17" s="129">
        <f t="shared" ref="J17:J22" si="1">H17/$H$41</f>
        <v>1.7396221881573273E-3</v>
      </c>
      <c r="K17" s="128"/>
      <c r="L17" s="195"/>
      <c r="M17" s="162" t="s">
        <v>161</v>
      </c>
      <c r="N17" s="128" t="s">
        <v>192</v>
      </c>
      <c r="O17" s="127">
        <v>500</v>
      </c>
      <c r="P17" s="128"/>
      <c r="Q17" s="129">
        <f t="shared" ref="Q17:Q22" si="2">O17/$O$41</f>
        <v>1.6864867650758677E-3</v>
      </c>
      <c r="R17" s="128"/>
      <c r="S17" s="130">
        <f t="shared" ref="S17:S23" si="3">O17/12</f>
        <v>41.666666666666664</v>
      </c>
    </row>
    <row r="18" spans="1:19" s="23" customFormat="1" ht="17.399999999999999" outlineLevel="2" x14ac:dyDescent="0.3">
      <c r="A18" s="33" t="s">
        <v>1</v>
      </c>
      <c r="B18" s="4"/>
      <c r="C18" s="75" t="s">
        <v>97</v>
      </c>
      <c r="D18" s="11"/>
      <c r="E18" s="7">
        <v>0</v>
      </c>
      <c r="F18" s="7">
        <f t="shared" si="0"/>
        <v>0</v>
      </c>
      <c r="G18" s="11"/>
      <c r="H18" s="95"/>
      <c r="I18" s="105"/>
      <c r="J18" s="97">
        <f t="shared" si="1"/>
        <v>0</v>
      </c>
      <c r="K18" s="105"/>
      <c r="L18" s="194"/>
      <c r="M18" s="93"/>
      <c r="N18" s="105"/>
      <c r="O18" s="95"/>
      <c r="P18" s="105"/>
      <c r="Q18" s="97">
        <f t="shared" si="2"/>
        <v>0</v>
      </c>
      <c r="R18" s="105"/>
      <c r="S18" s="93">
        <f t="shared" si="3"/>
        <v>0</v>
      </c>
    </row>
    <row r="19" spans="1:19" s="23" customFormat="1" ht="17.399999999999999" outlineLevel="2" x14ac:dyDescent="0.3">
      <c r="A19" s="33" t="s">
        <v>1</v>
      </c>
      <c r="B19" s="4"/>
      <c r="C19" s="75" t="s">
        <v>96</v>
      </c>
      <c r="D19" s="11"/>
      <c r="E19" s="7">
        <v>200</v>
      </c>
      <c r="F19" s="7">
        <f t="shared" si="0"/>
        <v>240</v>
      </c>
      <c r="G19" s="11"/>
      <c r="H19" s="95"/>
      <c r="I19" s="105"/>
      <c r="J19" s="97">
        <f t="shared" si="1"/>
        <v>0</v>
      </c>
      <c r="K19" s="105"/>
      <c r="L19" s="194"/>
      <c r="M19" s="93"/>
      <c r="N19" s="105"/>
      <c r="O19" s="95"/>
      <c r="P19" s="105"/>
      <c r="Q19" s="97">
        <f t="shared" si="2"/>
        <v>0</v>
      </c>
      <c r="R19" s="105"/>
      <c r="S19" s="93">
        <f t="shared" si="3"/>
        <v>0</v>
      </c>
    </row>
    <row r="20" spans="1:19" s="23" customFormat="1" ht="17.399999999999999" outlineLevel="2" x14ac:dyDescent="0.3">
      <c r="A20" s="34" t="s">
        <v>147</v>
      </c>
      <c r="B20" s="4"/>
      <c r="C20" s="161" t="s">
        <v>147</v>
      </c>
      <c r="D20" s="11"/>
      <c r="E20" s="7">
        <v>68198.86</v>
      </c>
      <c r="F20" s="7">
        <f t="shared" si="0"/>
        <v>81838.632000000012</v>
      </c>
      <c r="G20" s="11"/>
      <c r="H20" s="95">
        <v>0</v>
      </c>
      <c r="I20" s="105"/>
      <c r="J20" s="97">
        <f t="shared" si="1"/>
        <v>0</v>
      </c>
      <c r="K20" s="105"/>
      <c r="L20" s="194"/>
      <c r="M20" s="166"/>
      <c r="N20" s="105"/>
      <c r="O20" s="95">
        <v>0</v>
      </c>
      <c r="P20" s="105"/>
      <c r="Q20" s="97">
        <f t="shared" si="2"/>
        <v>0</v>
      </c>
      <c r="R20" s="105"/>
      <c r="S20" s="93">
        <f t="shared" si="3"/>
        <v>0</v>
      </c>
    </row>
    <row r="21" spans="1:19" s="23" customFormat="1" ht="17.399999999999999" outlineLevel="2" x14ac:dyDescent="0.3">
      <c r="A21" s="34" t="s">
        <v>1</v>
      </c>
      <c r="B21" s="4"/>
      <c r="C21" s="75" t="s">
        <v>3</v>
      </c>
      <c r="D21" s="11"/>
      <c r="E21" s="7"/>
      <c r="F21" s="7">
        <f t="shared" si="0"/>
        <v>0</v>
      </c>
      <c r="G21" s="11"/>
      <c r="H21" s="95"/>
      <c r="I21" s="105"/>
      <c r="J21" s="97">
        <f t="shared" si="1"/>
        <v>0</v>
      </c>
      <c r="K21" s="105"/>
      <c r="L21" s="194"/>
      <c r="M21" s="93"/>
      <c r="N21" s="105"/>
      <c r="O21" s="95"/>
      <c r="P21" s="105"/>
      <c r="Q21" s="97">
        <f t="shared" si="2"/>
        <v>0</v>
      </c>
      <c r="R21" s="105"/>
      <c r="S21" s="93">
        <f t="shared" si="3"/>
        <v>0</v>
      </c>
    </row>
    <row r="22" spans="1:19" s="23" customFormat="1" ht="17.399999999999999" outlineLevel="2" x14ac:dyDescent="0.3">
      <c r="A22" s="34" t="s">
        <v>1</v>
      </c>
      <c r="B22" s="4"/>
      <c r="C22" s="161" t="s">
        <v>99</v>
      </c>
      <c r="D22" s="11"/>
      <c r="E22" s="7"/>
      <c r="F22" s="7">
        <f t="shared" si="0"/>
        <v>0</v>
      </c>
      <c r="G22" s="11"/>
      <c r="H22" s="95"/>
      <c r="I22" s="105"/>
      <c r="J22" s="97">
        <f t="shared" si="1"/>
        <v>0</v>
      </c>
      <c r="K22" s="105"/>
      <c r="L22" s="194"/>
      <c r="M22" s="93"/>
      <c r="N22" s="105"/>
      <c r="O22" s="95"/>
      <c r="P22" s="105"/>
      <c r="Q22" s="97">
        <f t="shared" si="2"/>
        <v>0</v>
      </c>
      <c r="R22" s="105"/>
      <c r="S22" s="93">
        <f t="shared" si="3"/>
        <v>0</v>
      </c>
    </row>
    <row r="23" spans="1:19" s="23" customFormat="1" ht="17.399999999999999" outlineLevel="1" x14ac:dyDescent="0.3">
      <c r="A23" s="32" t="s">
        <v>105</v>
      </c>
      <c r="B23" s="31"/>
      <c r="C23" s="76"/>
      <c r="D23" s="28"/>
      <c r="E23" s="98">
        <f>SUBTOTAL(9,E14:E22)</f>
        <v>68998.86</v>
      </c>
      <c r="F23" s="98">
        <f>SUBTOTAL(9,F14:F22)</f>
        <v>82798.632000000012</v>
      </c>
      <c r="G23" s="28"/>
      <c r="H23" s="98">
        <f>SUBTOTAL(9,H14:H22)</f>
        <v>1714</v>
      </c>
      <c r="I23" s="101"/>
      <c r="J23" s="100">
        <f>SUBTOTAL(9,J14:J22)</f>
        <v>5.9634248610033174E-3</v>
      </c>
      <c r="K23" s="101"/>
      <c r="L23" s="193"/>
      <c r="M23" s="102"/>
      <c r="N23" s="101"/>
      <c r="O23" s="98">
        <f>SUBTOTAL(9,O14:O22)</f>
        <v>1720</v>
      </c>
      <c r="P23" s="101"/>
      <c r="Q23" s="100">
        <f>SUBTOTAL(9,Q14:Q22)</f>
        <v>5.801514471860985E-3</v>
      </c>
      <c r="R23" s="101"/>
      <c r="S23" s="102">
        <f t="shared" si="3"/>
        <v>143.33333333333334</v>
      </c>
    </row>
    <row r="24" spans="1:19" s="23" customFormat="1" ht="17.399999999999999" outlineLevel="2" x14ac:dyDescent="0.3">
      <c r="A24" s="6" t="s">
        <v>4</v>
      </c>
      <c r="B24" s="4"/>
      <c r="C24" s="74" t="s">
        <v>4</v>
      </c>
      <c r="D24" s="11"/>
      <c r="E24" s="10">
        <v>333.13</v>
      </c>
      <c r="F24" s="10"/>
      <c r="G24" s="11"/>
      <c r="H24" s="104"/>
      <c r="I24" s="105"/>
      <c r="J24" s="94"/>
      <c r="K24" s="105"/>
      <c r="L24" s="194"/>
      <c r="M24" s="106"/>
      <c r="N24" s="105"/>
      <c r="O24" s="104"/>
      <c r="P24" s="105"/>
      <c r="Q24" s="94"/>
      <c r="R24" s="105"/>
      <c r="S24" s="106"/>
    </row>
    <row r="25" spans="1:19" s="23" customFormat="1" ht="17.399999999999999" outlineLevel="2" x14ac:dyDescent="0.3">
      <c r="A25" s="33" t="s">
        <v>4</v>
      </c>
      <c r="B25" s="4"/>
      <c r="C25" s="75" t="s">
        <v>183</v>
      </c>
      <c r="D25" s="11"/>
      <c r="E25" s="7">
        <v>700</v>
      </c>
      <c r="F25" s="7">
        <f t="shared" ref="F25:F31" si="4">(E25/10)*12</f>
        <v>840</v>
      </c>
      <c r="G25" s="11"/>
      <c r="H25" s="95">
        <v>700</v>
      </c>
      <c r="I25" s="105"/>
      <c r="J25" s="97">
        <f t="shared" ref="J25:J31" si="5">H25/$H$41</f>
        <v>2.435471063420258E-3</v>
      </c>
      <c r="K25" s="105"/>
      <c r="L25" s="194"/>
      <c r="M25" s="93"/>
      <c r="N25" s="105"/>
      <c r="O25" s="95">
        <v>350</v>
      </c>
      <c r="P25" s="105"/>
      <c r="Q25" s="97">
        <f t="shared" ref="Q25:Q32" si="6">O25/$O$41</f>
        <v>1.1805407355531075E-3</v>
      </c>
      <c r="R25" s="105"/>
      <c r="S25" s="93">
        <f t="shared" ref="S25:S31" si="7">O25/12</f>
        <v>29.166666666666668</v>
      </c>
    </row>
    <row r="26" spans="1:19" s="23" customFormat="1" ht="17.399999999999999" outlineLevel="2" x14ac:dyDescent="0.3">
      <c r="A26" s="33" t="s">
        <v>4</v>
      </c>
      <c r="B26" s="4"/>
      <c r="C26" s="75" t="s">
        <v>5</v>
      </c>
      <c r="D26" s="11"/>
      <c r="E26" s="7">
        <v>308.55</v>
      </c>
      <c r="F26" s="7">
        <f t="shared" si="4"/>
        <v>370.26</v>
      </c>
      <c r="G26" s="11"/>
      <c r="H26" s="95">
        <v>700</v>
      </c>
      <c r="I26" s="105"/>
      <c r="J26" s="97">
        <f>H26/$H$41</f>
        <v>2.435471063420258E-3</v>
      </c>
      <c r="K26" s="105"/>
      <c r="L26" s="194"/>
      <c r="M26" s="93"/>
      <c r="N26" s="105"/>
      <c r="O26" s="95">
        <v>350</v>
      </c>
      <c r="P26" s="105"/>
      <c r="Q26" s="97">
        <f>O26/$O$41</f>
        <v>1.1805407355531075E-3</v>
      </c>
      <c r="R26" s="105"/>
      <c r="S26" s="93">
        <f>O26/12</f>
        <v>29.166666666666668</v>
      </c>
    </row>
    <row r="27" spans="1:19" s="23" customFormat="1" ht="17.399999999999999" outlineLevel="2" x14ac:dyDescent="0.3">
      <c r="A27" s="34" t="s">
        <v>4</v>
      </c>
      <c r="B27" s="4"/>
      <c r="C27" s="75" t="s">
        <v>46</v>
      </c>
      <c r="D27" s="11"/>
      <c r="E27" s="7">
        <v>0</v>
      </c>
      <c r="F27" s="7">
        <f t="shared" si="4"/>
        <v>0</v>
      </c>
      <c r="G27" s="11"/>
      <c r="H27" s="95">
        <v>0</v>
      </c>
      <c r="I27" s="105"/>
      <c r="J27" s="97">
        <f t="shared" si="5"/>
        <v>0</v>
      </c>
      <c r="K27" s="105"/>
      <c r="L27" s="194"/>
      <c r="M27" s="93"/>
      <c r="N27" s="105"/>
      <c r="O27" s="95">
        <v>0</v>
      </c>
      <c r="P27" s="105"/>
      <c r="Q27" s="97">
        <f t="shared" si="6"/>
        <v>0</v>
      </c>
      <c r="R27" s="105"/>
      <c r="S27" s="93">
        <f t="shared" si="7"/>
        <v>0</v>
      </c>
    </row>
    <row r="28" spans="1:19" s="23" customFormat="1" ht="17.399999999999999" outlineLevel="2" x14ac:dyDescent="0.3">
      <c r="A28" s="34" t="s">
        <v>4</v>
      </c>
      <c r="B28" s="4"/>
      <c r="C28" s="161" t="s">
        <v>47</v>
      </c>
      <c r="D28" s="11"/>
      <c r="E28" s="7">
        <v>255</v>
      </c>
      <c r="F28" s="7">
        <f t="shared" si="4"/>
        <v>306</v>
      </c>
      <c r="G28" s="11"/>
      <c r="H28" s="95">
        <v>5120</v>
      </c>
      <c r="I28" s="105"/>
      <c r="J28" s="97">
        <f t="shared" si="5"/>
        <v>1.7813731206731031E-2</v>
      </c>
      <c r="K28" s="105"/>
      <c r="L28" s="194"/>
      <c r="M28" s="93"/>
      <c r="N28" s="105"/>
      <c r="O28" s="95">
        <v>3000</v>
      </c>
      <c r="P28" s="105"/>
      <c r="Q28" s="97">
        <f t="shared" si="6"/>
        <v>1.0118920590455207E-2</v>
      </c>
      <c r="R28" s="105"/>
      <c r="S28" s="93">
        <f t="shared" si="7"/>
        <v>250</v>
      </c>
    </row>
    <row r="29" spans="1:19" s="23" customFormat="1" ht="17.399999999999999" outlineLevel="2" x14ac:dyDescent="0.3">
      <c r="A29" s="33" t="s">
        <v>4</v>
      </c>
      <c r="B29" s="4"/>
      <c r="C29" s="161" t="s">
        <v>48</v>
      </c>
      <c r="D29" s="11"/>
      <c r="E29" s="7">
        <v>0</v>
      </c>
      <c r="F29" s="7">
        <f t="shared" si="4"/>
        <v>0</v>
      </c>
      <c r="G29" s="11"/>
      <c r="H29" s="95">
        <v>0</v>
      </c>
      <c r="I29" s="105"/>
      <c r="J29" s="97">
        <f t="shared" si="5"/>
        <v>0</v>
      </c>
      <c r="K29" s="105"/>
      <c r="L29" s="194"/>
      <c r="M29" s="93"/>
      <c r="N29" s="105"/>
      <c r="O29" s="95">
        <v>0</v>
      </c>
      <c r="P29" s="105"/>
      <c r="Q29" s="97">
        <f t="shared" si="6"/>
        <v>0</v>
      </c>
      <c r="R29" s="105"/>
      <c r="S29" s="93">
        <f t="shared" si="7"/>
        <v>0</v>
      </c>
    </row>
    <row r="30" spans="1:19" s="23" customFormat="1" ht="17.399999999999999" outlineLevel="2" x14ac:dyDescent="0.3">
      <c r="A30" s="34" t="s">
        <v>4</v>
      </c>
      <c r="B30" s="4"/>
      <c r="C30" s="161" t="s">
        <v>49</v>
      </c>
      <c r="D30" s="11"/>
      <c r="E30" s="7"/>
      <c r="F30" s="7">
        <f t="shared" si="4"/>
        <v>0</v>
      </c>
      <c r="G30" s="11"/>
      <c r="H30" s="95">
        <v>0</v>
      </c>
      <c r="I30" s="105"/>
      <c r="J30" s="97">
        <f t="shared" si="5"/>
        <v>0</v>
      </c>
      <c r="K30" s="105"/>
      <c r="L30" s="194"/>
      <c r="M30" s="93"/>
      <c r="N30" s="105"/>
      <c r="O30" s="95">
        <v>0</v>
      </c>
      <c r="P30" s="105"/>
      <c r="Q30" s="97">
        <f t="shared" si="6"/>
        <v>0</v>
      </c>
      <c r="R30" s="105"/>
      <c r="S30" s="93">
        <f t="shared" si="7"/>
        <v>0</v>
      </c>
    </row>
    <row r="31" spans="1:19" s="23" customFormat="1" ht="17.399999999999999" outlineLevel="2" x14ac:dyDescent="0.3">
      <c r="A31" s="33" t="s">
        <v>4</v>
      </c>
      <c r="B31" s="4"/>
      <c r="C31" s="161" t="s">
        <v>144</v>
      </c>
      <c r="D31" s="11"/>
      <c r="E31" s="7">
        <v>17964</v>
      </c>
      <c r="F31" s="7">
        <f t="shared" si="4"/>
        <v>21556.800000000003</v>
      </c>
      <c r="G31" s="11"/>
      <c r="H31" s="95">
        <v>12000</v>
      </c>
      <c r="I31" s="105"/>
      <c r="J31" s="97">
        <f t="shared" si="5"/>
        <v>4.175093251577585E-2</v>
      </c>
      <c r="K31" s="105"/>
      <c r="L31" s="194"/>
      <c r="M31" s="93"/>
      <c r="N31" s="105"/>
      <c r="O31" s="95">
        <v>14000</v>
      </c>
      <c r="P31" s="105"/>
      <c r="Q31" s="97">
        <f t="shared" si="6"/>
        <v>4.7221629422124302E-2</v>
      </c>
      <c r="R31" s="105"/>
      <c r="S31" s="93">
        <f t="shared" si="7"/>
        <v>1166.6666666666667</v>
      </c>
    </row>
    <row r="32" spans="1:19" s="156" customFormat="1" ht="17.399999999999999" outlineLevel="1" x14ac:dyDescent="0.3">
      <c r="A32" s="32" t="s">
        <v>106</v>
      </c>
      <c r="B32" s="26"/>
      <c r="C32" s="77"/>
      <c r="D32" s="28"/>
      <c r="E32" s="98">
        <f>SUBTOTAL(9,E24:E31)</f>
        <v>19560.68</v>
      </c>
      <c r="F32" s="98">
        <f>SUBTOTAL(9,F24:F31)</f>
        <v>23073.06</v>
      </c>
      <c r="G32" s="28"/>
      <c r="H32" s="98">
        <f>SUBTOTAL(9,H24:H31)</f>
        <v>18520</v>
      </c>
      <c r="I32" s="101"/>
      <c r="J32" s="100">
        <f>SUBTOTAL(9,J24:J31)</f>
        <v>6.4435605849347405E-2</v>
      </c>
      <c r="K32" s="101"/>
      <c r="L32" s="193"/>
      <c r="M32" s="102"/>
      <c r="N32" s="101"/>
      <c r="O32" s="98">
        <f>SUBTOTAL(9,O24:O31)</f>
        <v>17700</v>
      </c>
      <c r="P32" s="101"/>
      <c r="Q32" s="100">
        <f t="shared" si="6"/>
        <v>5.9701631483685721E-2</v>
      </c>
      <c r="R32" s="101"/>
      <c r="S32" s="102">
        <f>SUBTOTAL(9,S24:S31)</f>
        <v>1475</v>
      </c>
    </row>
    <row r="33" spans="1:19" s="156" customFormat="1" ht="17.399999999999999" outlineLevel="1" x14ac:dyDescent="0.3">
      <c r="A33" s="6"/>
      <c r="B33" s="16"/>
      <c r="C33" s="74"/>
      <c r="D33" s="11"/>
      <c r="E33" s="7"/>
      <c r="F33" s="7"/>
      <c r="G33" s="11"/>
      <c r="H33" s="95"/>
      <c r="I33" s="105"/>
      <c r="J33" s="103"/>
      <c r="K33" s="105"/>
      <c r="L33" s="194"/>
      <c r="M33" s="93"/>
      <c r="N33" s="105"/>
      <c r="O33" s="95"/>
      <c r="P33" s="105"/>
      <c r="Q33" s="103"/>
      <c r="R33" s="105"/>
      <c r="S33" s="93"/>
    </row>
    <row r="34" spans="1:19" s="156" customFormat="1" ht="17.399999999999999" outlineLevel="1" x14ac:dyDescent="0.3">
      <c r="A34" s="6"/>
      <c r="B34" s="16"/>
      <c r="C34" s="74"/>
      <c r="D34" s="11"/>
      <c r="E34" s="7"/>
      <c r="F34" s="7"/>
      <c r="G34" s="11"/>
      <c r="H34" s="95"/>
      <c r="I34" s="105"/>
      <c r="J34" s="103"/>
      <c r="K34" s="105"/>
      <c r="L34" s="194"/>
      <c r="M34" s="93"/>
      <c r="N34" s="105"/>
      <c r="O34" s="95"/>
      <c r="P34" s="105"/>
      <c r="Q34" s="103"/>
      <c r="R34" s="105"/>
      <c r="S34" s="93"/>
    </row>
    <row r="35" spans="1:19" s="156" customFormat="1" ht="17.399999999999999" outlineLevel="1" x14ac:dyDescent="0.3">
      <c r="A35" s="6"/>
      <c r="B35" s="16"/>
      <c r="C35" s="74"/>
      <c r="D35" s="11"/>
      <c r="E35" s="7"/>
      <c r="F35" s="7"/>
      <c r="G35" s="11"/>
      <c r="H35" s="95"/>
      <c r="I35" s="105"/>
      <c r="J35" s="103"/>
      <c r="K35" s="105"/>
      <c r="L35" s="194"/>
      <c r="M35" s="93"/>
      <c r="N35" s="105"/>
      <c r="O35" s="95"/>
      <c r="P35" s="105"/>
      <c r="Q35" s="103"/>
      <c r="R35" s="105"/>
      <c r="S35" s="93"/>
    </row>
    <row r="36" spans="1:19" s="156" customFormat="1" ht="17.399999999999999" outlineLevel="1" x14ac:dyDescent="0.3">
      <c r="A36" s="6"/>
      <c r="B36" s="16"/>
      <c r="C36" s="74"/>
      <c r="D36" s="11"/>
      <c r="E36" s="7"/>
      <c r="F36" s="7"/>
      <c r="G36" s="11"/>
      <c r="H36" s="95"/>
      <c r="I36" s="105"/>
      <c r="J36" s="103"/>
      <c r="K36" s="105"/>
      <c r="L36" s="194"/>
      <c r="M36" s="93"/>
      <c r="N36" s="105"/>
      <c r="O36" s="95"/>
      <c r="P36" s="105"/>
      <c r="Q36" s="103"/>
      <c r="R36" s="105"/>
      <c r="S36" s="93"/>
    </row>
    <row r="37" spans="1:19" s="156" customFormat="1" ht="17.399999999999999" outlineLevel="1" x14ac:dyDescent="0.3">
      <c r="A37" s="6"/>
      <c r="B37" s="16"/>
      <c r="C37" s="74"/>
      <c r="D37" s="11"/>
      <c r="E37" s="7"/>
      <c r="F37" s="7"/>
      <c r="G37" s="11"/>
      <c r="H37" s="95"/>
      <c r="I37" s="105"/>
      <c r="J37" s="103"/>
      <c r="K37" s="105"/>
      <c r="L37" s="194"/>
      <c r="M37" s="93"/>
      <c r="N37" s="105"/>
      <c r="O37" s="95"/>
      <c r="P37" s="105"/>
      <c r="Q37" s="103"/>
      <c r="R37" s="105"/>
      <c r="S37" s="93"/>
    </row>
    <row r="38" spans="1:19" s="156" customFormat="1" ht="17.399999999999999" outlineLevel="1" x14ac:dyDescent="0.3">
      <c r="A38" s="6"/>
      <c r="B38" s="16"/>
      <c r="C38" s="74"/>
      <c r="D38" s="11"/>
      <c r="E38" s="7"/>
      <c r="F38" s="7"/>
      <c r="G38" s="11"/>
      <c r="H38" s="95"/>
      <c r="I38" s="105"/>
      <c r="J38" s="103"/>
      <c r="K38" s="105"/>
      <c r="L38" s="194"/>
      <c r="M38" s="93"/>
      <c r="N38" s="105"/>
      <c r="O38" s="95"/>
      <c r="P38" s="105"/>
      <c r="Q38" s="103"/>
      <c r="R38" s="105"/>
      <c r="S38" s="93"/>
    </row>
    <row r="39" spans="1:19" s="23" customFormat="1" ht="17.399999999999999" outlineLevel="2" x14ac:dyDescent="0.3">
      <c r="A39" s="34" t="s">
        <v>6</v>
      </c>
      <c r="B39" s="4"/>
      <c r="C39" s="161" t="s">
        <v>6</v>
      </c>
      <c r="D39" s="11"/>
      <c r="E39" s="7">
        <v>0</v>
      </c>
      <c r="F39" s="7">
        <f>(E39/10)*12</f>
        <v>0</v>
      </c>
      <c r="G39" s="11"/>
      <c r="H39" s="95">
        <v>263584.73</v>
      </c>
      <c r="I39" s="105"/>
      <c r="J39" s="97">
        <f>H39/$H$41</f>
        <v>0.91707568953491647</v>
      </c>
      <c r="K39" s="105"/>
      <c r="L39" s="194"/>
      <c r="M39" s="93"/>
      <c r="N39" s="105"/>
      <c r="O39" s="95">
        <v>273554.31</v>
      </c>
      <c r="P39" s="105"/>
      <c r="Q39" s="97">
        <f>O39/$O$41</f>
        <v>0.92269144668892222</v>
      </c>
      <c r="R39" s="105"/>
      <c r="S39" s="93">
        <f>O39/12</f>
        <v>22796.192500000001</v>
      </c>
    </row>
    <row r="40" spans="1:19" s="23" customFormat="1" ht="17.399999999999999" outlineLevel="1" x14ac:dyDescent="0.3">
      <c r="A40" s="6" t="s">
        <v>107</v>
      </c>
      <c r="B40" s="4"/>
      <c r="C40" s="74"/>
      <c r="D40" s="11"/>
      <c r="E40" s="7"/>
      <c r="F40" s="7"/>
      <c r="G40" s="11"/>
      <c r="H40" s="95">
        <f>SUBTOTAL(9,H39:H39)</f>
        <v>263584.73</v>
      </c>
      <c r="I40" s="105"/>
      <c r="J40" s="107">
        <f>SUBTOTAL(9,J39:J39)</f>
        <v>0.91707568953491647</v>
      </c>
      <c r="K40" s="105"/>
      <c r="L40" s="194"/>
      <c r="M40" s="93"/>
      <c r="N40" s="105"/>
      <c r="O40" s="95">
        <f>SUBTOTAL(9,O39:O39)</f>
        <v>273554.31</v>
      </c>
      <c r="P40" s="105"/>
      <c r="Q40" s="97">
        <f>O40/$O$41</f>
        <v>0.92269144668892222</v>
      </c>
      <c r="R40" s="105"/>
      <c r="S40" s="93">
        <f>SUBTOTAL(9,S39:S39)</f>
        <v>22796.192500000001</v>
      </c>
    </row>
    <row r="41" spans="1:19" s="156" customFormat="1" ht="17.399999999999999" x14ac:dyDescent="0.3">
      <c r="A41" s="43"/>
      <c r="B41" s="43"/>
      <c r="C41" s="78" t="s">
        <v>146</v>
      </c>
      <c r="D41" s="44"/>
      <c r="E41" s="108">
        <f>SUBTOTAL(9,E3:E40)</f>
        <v>95918.69</v>
      </c>
      <c r="F41" s="108">
        <f>SUBTOTAL(9,F3:F40)</f>
        <v>114102.67200000001</v>
      </c>
      <c r="G41" s="44"/>
      <c r="H41" s="108">
        <f>SUBTOTAL(9,H3:H40)</f>
        <v>287418.73</v>
      </c>
      <c r="I41" s="109"/>
      <c r="J41" s="110">
        <f>SUBTOTAL(9,J3:J39)</f>
        <v>1</v>
      </c>
      <c r="K41" s="109"/>
      <c r="L41" s="196"/>
      <c r="M41" s="108"/>
      <c r="N41" s="109"/>
      <c r="O41" s="108">
        <f>SUBTOTAL(9,O3:O40)</f>
        <v>296474.31</v>
      </c>
      <c r="P41" s="109"/>
      <c r="Q41" s="110">
        <f>SUBTOTAL(9,Q3:Q39)</f>
        <v>1.0597016314836858</v>
      </c>
      <c r="R41" s="109"/>
      <c r="S41" s="108">
        <f>SUBTOTAL(9,S3:S39)</f>
        <v>24849.525833333333</v>
      </c>
    </row>
    <row r="42" spans="1:19" s="23" customFormat="1" ht="17.399999999999999" x14ac:dyDescent="0.3">
      <c r="A42" s="11"/>
      <c r="B42" s="11"/>
      <c r="C42" s="79"/>
      <c r="D42" s="18"/>
      <c r="E42" s="3"/>
      <c r="F42" s="3"/>
      <c r="G42" s="18"/>
      <c r="H42" s="114"/>
      <c r="I42" s="115"/>
      <c r="J42" s="112"/>
      <c r="K42" s="115"/>
      <c r="L42" s="194"/>
      <c r="M42" s="113"/>
      <c r="N42" s="115"/>
      <c r="O42" s="131"/>
      <c r="P42" s="115"/>
      <c r="Q42" s="116"/>
      <c r="R42" s="115"/>
      <c r="S42" s="117"/>
    </row>
    <row r="43" spans="1:19" s="23" customFormat="1" ht="17.399999999999999" x14ac:dyDescent="0.3">
      <c r="A43" s="19" t="s">
        <v>7</v>
      </c>
      <c r="B43" s="11"/>
      <c r="C43" s="79"/>
      <c r="D43" s="18"/>
      <c r="E43" s="120"/>
      <c r="F43" s="120"/>
      <c r="G43" s="18"/>
      <c r="H43" s="118"/>
      <c r="I43" s="115"/>
      <c r="J43" s="117"/>
      <c r="K43" s="115"/>
      <c r="L43" s="194"/>
      <c r="M43" s="119"/>
      <c r="N43" s="115"/>
      <c r="O43" s="118"/>
      <c r="P43" s="115"/>
      <c r="Q43" s="117"/>
      <c r="R43" s="115"/>
      <c r="S43" s="117"/>
    </row>
    <row r="44" spans="1:19" s="23" customFormat="1" ht="15.6" outlineLevel="1" x14ac:dyDescent="0.3">
      <c r="A44" s="33"/>
      <c r="B44" s="5"/>
      <c r="C44" s="74" t="s">
        <v>8</v>
      </c>
      <c r="D44" s="11"/>
      <c r="E44" s="10"/>
      <c r="F44" s="10"/>
      <c r="G44" s="11"/>
      <c r="H44" s="41"/>
      <c r="I44" s="11"/>
      <c r="J44" s="20"/>
      <c r="K44" s="11"/>
      <c r="L44" s="72"/>
      <c r="M44" s="10"/>
      <c r="N44" s="11"/>
      <c r="O44" s="41"/>
      <c r="P44" s="11"/>
      <c r="Q44" s="20"/>
      <c r="R44" s="11"/>
      <c r="S44" s="10"/>
    </row>
    <row r="45" spans="1:19" s="23" customFormat="1" ht="15.6" outlineLevel="2" x14ac:dyDescent="0.3">
      <c r="A45" s="34" t="s">
        <v>8</v>
      </c>
      <c r="B45" s="4"/>
      <c r="C45" s="74" t="s">
        <v>101</v>
      </c>
      <c r="D45" s="11"/>
      <c r="E45" s="10">
        <v>211.33</v>
      </c>
      <c r="F45" s="7">
        <f>(E45/10)*12</f>
        <v>253.59600000000003</v>
      </c>
      <c r="G45" s="11"/>
      <c r="H45" s="42">
        <v>250</v>
      </c>
      <c r="I45" s="11"/>
      <c r="J45" s="12">
        <f>H45/$H$203</f>
        <v>7.0690615931012519E-4</v>
      </c>
      <c r="K45" s="11"/>
      <c r="L45" s="72"/>
      <c r="M45" s="165"/>
      <c r="N45" s="11"/>
      <c r="O45" s="42">
        <v>600</v>
      </c>
      <c r="P45" s="11"/>
      <c r="Q45" s="12">
        <f>O45/$O$203</f>
        <v>2.0456736882483988E-3</v>
      </c>
      <c r="R45" s="11"/>
      <c r="S45" s="7">
        <f>O45/12</f>
        <v>50</v>
      </c>
    </row>
    <row r="46" spans="1:19" s="23" customFormat="1" ht="15.6" outlineLevel="2" x14ac:dyDescent="0.3">
      <c r="A46" s="34" t="s">
        <v>8</v>
      </c>
      <c r="B46" s="4"/>
      <c r="C46" s="74" t="s">
        <v>9</v>
      </c>
      <c r="D46" s="11"/>
      <c r="E46" s="10">
        <v>0</v>
      </c>
      <c r="F46" s="7">
        <f>(E46/10)*12</f>
        <v>0</v>
      </c>
      <c r="G46" s="11"/>
      <c r="H46" s="42">
        <v>10000</v>
      </c>
      <c r="I46" s="11"/>
      <c r="J46" s="12">
        <f>H46/$H$203</f>
        <v>2.8276246372405008E-2</v>
      </c>
      <c r="K46" s="11"/>
      <c r="L46" s="72"/>
      <c r="M46" s="10"/>
      <c r="N46" s="11"/>
      <c r="O46" s="42">
        <v>10000</v>
      </c>
      <c r="P46" s="11"/>
      <c r="Q46" s="12">
        <f>O46/$O$203</f>
        <v>3.4094561470806646E-2</v>
      </c>
      <c r="R46" s="11"/>
      <c r="S46" s="7">
        <f>O46/12</f>
        <v>833.33333333333337</v>
      </c>
    </row>
    <row r="47" spans="1:19" s="23" customFormat="1" ht="15.6" outlineLevel="2" x14ac:dyDescent="0.3">
      <c r="A47" s="34" t="s">
        <v>8</v>
      </c>
      <c r="B47" s="4"/>
      <c r="C47" s="74" t="s">
        <v>10</v>
      </c>
      <c r="D47" s="11"/>
      <c r="E47" s="10">
        <v>0</v>
      </c>
      <c r="F47" s="7">
        <f>(E47/10)*12</f>
        <v>0</v>
      </c>
      <c r="G47" s="11"/>
      <c r="H47" s="42">
        <v>100</v>
      </c>
      <c r="I47" s="11"/>
      <c r="J47" s="12">
        <f>H47/$H$203</f>
        <v>2.8276246372405009E-4</v>
      </c>
      <c r="K47" s="11"/>
      <c r="L47" s="72"/>
      <c r="M47" s="10"/>
      <c r="N47" s="11"/>
      <c r="O47" s="42">
        <v>100</v>
      </c>
      <c r="P47" s="11"/>
      <c r="Q47" s="12">
        <f>O47/$O$203</f>
        <v>3.4094561470806645E-4</v>
      </c>
      <c r="R47" s="11"/>
      <c r="S47" s="7">
        <f>O47/12</f>
        <v>8.3333333333333339</v>
      </c>
    </row>
    <row r="48" spans="1:19" s="155" customFormat="1" ht="15.6" outlineLevel="2" x14ac:dyDescent="0.3">
      <c r="A48" s="134" t="s">
        <v>8</v>
      </c>
      <c r="B48" s="124"/>
      <c r="C48" s="135" t="s">
        <v>176</v>
      </c>
      <c r="D48" s="125"/>
      <c r="E48" s="136">
        <v>3950</v>
      </c>
      <c r="F48" s="7">
        <f>(E48/10)*12</f>
        <v>4740</v>
      </c>
      <c r="G48" s="125"/>
      <c r="H48" s="137">
        <v>3400</v>
      </c>
      <c r="I48" s="125"/>
      <c r="J48" s="138">
        <f>H48/$H$203</f>
        <v>9.6139237666177033E-3</v>
      </c>
      <c r="K48" s="125"/>
      <c r="L48" s="197"/>
      <c r="M48" s="163" t="s">
        <v>164</v>
      </c>
      <c r="N48" s="125"/>
      <c r="O48" s="42">
        <f>1200*5</f>
        <v>6000</v>
      </c>
      <c r="P48" s="125"/>
      <c r="Q48" s="138">
        <f>O48/$O$203</f>
        <v>2.0456736882483988E-2</v>
      </c>
      <c r="R48" s="125"/>
      <c r="S48" s="126">
        <f>O48/12</f>
        <v>500</v>
      </c>
    </row>
    <row r="49" spans="1:19" s="23" customFormat="1" ht="15.6" outlineLevel="1" x14ac:dyDescent="0.3">
      <c r="A49" s="25" t="s">
        <v>110</v>
      </c>
      <c r="B49" s="31"/>
      <c r="C49" s="77"/>
      <c r="D49" s="28"/>
      <c r="E49" s="39">
        <f>SUBTOTAL(9,E45:E48)</f>
        <v>4161.33</v>
      </c>
      <c r="F49" s="39">
        <f>SUBTOTAL(9,F45:F48)</f>
        <v>4993.5960000000005</v>
      </c>
      <c r="G49" s="28"/>
      <c r="H49" s="39">
        <f>SUBTOTAL(9,H45:H48)</f>
        <v>13750</v>
      </c>
      <c r="I49" s="28"/>
      <c r="J49" s="30">
        <f>SUBTOTAL(9,J45:J48)</f>
        <v>3.887983876205689E-2</v>
      </c>
      <c r="K49" s="28"/>
      <c r="L49" s="64"/>
      <c r="M49" s="29"/>
      <c r="N49" s="28"/>
      <c r="O49" s="39">
        <f>SUBTOTAL(9,O45:O48)</f>
        <v>16700</v>
      </c>
      <c r="P49" s="28"/>
      <c r="Q49" s="30">
        <f>SUBTOTAL(9,Q45:Q48)</f>
        <v>5.6937917656247103E-2</v>
      </c>
      <c r="R49" s="28"/>
      <c r="S49" s="29">
        <f>SUBTOTAL(9,S45:S48)</f>
        <v>1391.6666666666667</v>
      </c>
    </row>
    <row r="50" spans="1:19" s="23" customFormat="1" outlineLevel="1" x14ac:dyDescent="0.25">
      <c r="A50" s="6"/>
      <c r="B50" s="6"/>
      <c r="C50" s="75"/>
      <c r="D50" s="11"/>
      <c r="E50" s="10"/>
      <c r="F50" s="10"/>
      <c r="G50" s="11"/>
      <c r="H50" s="41"/>
      <c r="I50" s="11"/>
      <c r="J50" s="17"/>
      <c r="K50" s="11"/>
      <c r="L50" s="72"/>
      <c r="M50" s="10"/>
      <c r="N50" s="11"/>
      <c r="O50" s="41"/>
      <c r="P50" s="11"/>
      <c r="Q50" s="17"/>
      <c r="R50" s="11"/>
      <c r="S50" s="7"/>
    </row>
    <row r="51" spans="1:19" s="23" customFormat="1" ht="15.6" outlineLevel="2" x14ac:dyDescent="0.3">
      <c r="A51" s="34" t="s">
        <v>11</v>
      </c>
      <c r="B51" s="4"/>
      <c r="C51" s="74"/>
      <c r="D51" s="11"/>
      <c r="E51" s="10"/>
      <c r="F51" s="10"/>
      <c r="G51" s="11"/>
      <c r="H51" s="42"/>
      <c r="I51" s="11"/>
      <c r="J51" s="17"/>
      <c r="K51" s="11"/>
      <c r="L51" s="72"/>
      <c r="M51" s="10"/>
      <c r="N51" s="11"/>
      <c r="O51" s="42"/>
      <c r="P51" s="11"/>
      <c r="Q51" s="17"/>
      <c r="R51" s="11"/>
      <c r="S51" s="7"/>
    </row>
    <row r="52" spans="1:19" s="23" customFormat="1" ht="15.6" outlineLevel="2" x14ac:dyDescent="0.3">
      <c r="A52" s="34" t="s">
        <v>11</v>
      </c>
      <c r="B52" s="6"/>
      <c r="C52" s="75" t="s">
        <v>12</v>
      </c>
      <c r="D52" s="11"/>
      <c r="E52" s="10">
        <v>1215</v>
      </c>
      <c r="F52" s="7">
        <f>(E52/10)*12</f>
        <v>1458</v>
      </c>
      <c r="G52" s="11"/>
      <c r="H52" s="42">
        <v>700</v>
      </c>
      <c r="I52" s="11"/>
      <c r="J52" s="12">
        <f>H52/$H$203</f>
        <v>1.9793372460683504E-3</v>
      </c>
      <c r="K52" s="11"/>
      <c r="L52" s="72"/>
      <c r="M52" s="165"/>
      <c r="N52" s="11"/>
      <c r="O52" s="42">
        <v>850</v>
      </c>
      <c r="P52" s="11"/>
      <c r="Q52" s="12">
        <f>O52/$O$203</f>
        <v>2.8980377250185652E-3</v>
      </c>
      <c r="R52" s="11"/>
      <c r="S52" s="7">
        <f>O52/12</f>
        <v>70.833333333333329</v>
      </c>
    </row>
    <row r="53" spans="1:19" s="23" customFormat="1" ht="15.6" outlineLevel="2" x14ac:dyDescent="0.3">
      <c r="A53" s="34" t="s">
        <v>11</v>
      </c>
      <c r="B53" s="6"/>
      <c r="C53" s="75" t="s">
        <v>50</v>
      </c>
      <c r="D53" s="11"/>
      <c r="E53" s="10">
        <v>0</v>
      </c>
      <c r="F53" s="7">
        <f>(E53/10)*12</f>
        <v>0</v>
      </c>
      <c r="G53" s="11"/>
      <c r="H53" s="42">
        <v>150</v>
      </c>
      <c r="I53" s="11"/>
      <c r="J53" s="12">
        <f>H53/$H$203</f>
        <v>4.2414369558607516E-4</v>
      </c>
      <c r="K53" s="11"/>
      <c r="L53" s="72"/>
      <c r="M53" s="10"/>
      <c r="N53" s="11"/>
      <c r="O53" s="42">
        <v>100</v>
      </c>
      <c r="P53" s="11"/>
      <c r="Q53" s="12">
        <f>O53/$O$203</f>
        <v>3.4094561470806645E-4</v>
      </c>
      <c r="R53" s="11"/>
      <c r="S53" s="7">
        <f>O53/12</f>
        <v>8.3333333333333339</v>
      </c>
    </row>
    <row r="54" spans="1:19" s="23" customFormat="1" ht="15.6" outlineLevel="2" x14ac:dyDescent="0.3">
      <c r="A54" s="34" t="s">
        <v>11</v>
      </c>
      <c r="B54" s="6"/>
      <c r="C54" s="75" t="s">
        <v>51</v>
      </c>
      <c r="D54" s="11"/>
      <c r="E54" s="10">
        <v>2035.88</v>
      </c>
      <c r="F54" s="7">
        <f>(E54/10)*12</f>
        <v>2443.0560000000005</v>
      </c>
      <c r="G54" s="11"/>
      <c r="H54" s="42">
        <v>200</v>
      </c>
      <c r="I54" s="11"/>
      <c r="J54" s="12">
        <f>H54/$H$203</f>
        <v>5.6552492744810017E-4</v>
      </c>
      <c r="K54" s="11"/>
      <c r="L54" s="72"/>
      <c r="M54" s="10"/>
      <c r="N54" s="11"/>
      <c r="O54" s="42">
        <v>250</v>
      </c>
      <c r="P54" s="11"/>
      <c r="Q54" s="12">
        <f>O54/$O$203</f>
        <v>8.5236403677016622E-4</v>
      </c>
      <c r="R54" s="11"/>
      <c r="S54" s="7">
        <f>O54/12</f>
        <v>20.833333333333332</v>
      </c>
    </row>
    <row r="55" spans="1:19" s="23" customFormat="1" ht="15.6" outlineLevel="2" x14ac:dyDescent="0.3">
      <c r="A55" s="34" t="s">
        <v>11</v>
      </c>
      <c r="B55" s="6"/>
      <c r="C55" s="161" t="s">
        <v>52</v>
      </c>
      <c r="D55" s="11"/>
      <c r="E55" s="10">
        <v>656.6</v>
      </c>
      <c r="F55" s="7">
        <f>(E55/10)*12</f>
        <v>787.92</v>
      </c>
      <c r="G55" s="11"/>
      <c r="H55" s="42">
        <v>150</v>
      </c>
      <c r="I55" s="11"/>
      <c r="J55" s="12">
        <f>H55/$H$203</f>
        <v>4.2414369558607516E-4</v>
      </c>
      <c r="K55" s="11"/>
      <c r="L55" s="72"/>
      <c r="M55" s="10"/>
      <c r="N55" s="11"/>
      <c r="O55" s="42">
        <v>700</v>
      </c>
      <c r="P55" s="11"/>
      <c r="Q55" s="12">
        <f>O55/$O$203</f>
        <v>2.3866193029564654E-3</v>
      </c>
      <c r="R55" s="11"/>
      <c r="S55" s="7">
        <f>O55/12</f>
        <v>58.333333333333336</v>
      </c>
    </row>
    <row r="56" spans="1:19" s="23" customFormat="1" ht="15.6" outlineLevel="1" x14ac:dyDescent="0.3">
      <c r="A56" s="25" t="s">
        <v>111</v>
      </c>
      <c r="B56" s="28"/>
      <c r="C56" s="76"/>
      <c r="D56" s="28"/>
      <c r="E56" s="39">
        <f>SUBTOTAL(9,E52:E55)</f>
        <v>3907.48</v>
      </c>
      <c r="F56" s="39">
        <f>SUBTOTAL(9,F55:F55)</f>
        <v>787.92</v>
      </c>
      <c r="G56" s="28"/>
      <c r="H56" s="39">
        <f>SUBTOTAL(9,H55:H55)</f>
        <v>150</v>
      </c>
      <c r="I56" s="28"/>
      <c r="J56" s="30">
        <f>SUBTOTAL(9,J51:J55)</f>
        <v>3.3931495646886013E-3</v>
      </c>
      <c r="K56" s="28"/>
      <c r="L56" s="64"/>
      <c r="M56" s="29">
        <f>SUBTOTAL(9,M51:M55)</f>
        <v>0</v>
      </c>
      <c r="N56" s="28"/>
      <c r="O56" s="39">
        <f>SUBTOTAL(9,O51:O55)</f>
        <v>1900</v>
      </c>
      <c r="P56" s="28"/>
      <c r="Q56" s="30">
        <f>SUBTOTAL(9,Q51:Q55)</f>
        <v>6.4779666794532627E-3</v>
      </c>
      <c r="R56" s="28"/>
      <c r="S56" s="29">
        <f>SUBTOTAL(9,S51:S55)</f>
        <v>158.33333333333331</v>
      </c>
    </row>
    <row r="57" spans="1:19" s="23" customFormat="1" ht="15.6" outlineLevel="1" x14ac:dyDescent="0.3">
      <c r="A57" s="6"/>
      <c r="B57" s="5"/>
      <c r="C57" s="74"/>
      <c r="D57" s="11"/>
      <c r="E57" s="10"/>
      <c r="F57" s="10"/>
      <c r="G57" s="11"/>
      <c r="H57" s="42"/>
      <c r="I57" s="11"/>
      <c r="J57" s="12"/>
      <c r="K57" s="11"/>
      <c r="L57" s="72"/>
      <c r="M57" s="10"/>
      <c r="N57" s="11"/>
      <c r="O57" s="42"/>
      <c r="P57" s="11"/>
      <c r="Q57" s="12"/>
      <c r="R57" s="11"/>
      <c r="S57" s="7"/>
    </row>
    <row r="58" spans="1:19" s="23" customFormat="1" ht="15.6" outlineLevel="1" x14ac:dyDescent="0.3">
      <c r="A58" s="6"/>
      <c r="B58" s="5"/>
      <c r="C58" s="41" t="s">
        <v>196</v>
      </c>
      <c r="D58" s="11"/>
      <c r="E58" s="10"/>
      <c r="F58" s="10"/>
      <c r="G58" s="11"/>
      <c r="H58" s="41"/>
      <c r="I58" s="11"/>
      <c r="J58" s="17"/>
      <c r="K58" s="11"/>
      <c r="L58" s="72"/>
      <c r="M58" s="10"/>
      <c r="N58" s="11"/>
      <c r="O58" s="41"/>
      <c r="P58" s="11"/>
      <c r="Q58" s="17"/>
      <c r="R58" s="11"/>
      <c r="S58" s="7">
        <f>O58/12</f>
        <v>0</v>
      </c>
    </row>
    <row r="59" spans="1:19" s="155" customFormat="1" ht="30" outlineLevel="2" x14ac:dyDescent="0.25">
      <c r="A59" s="134" t="s">
        <v>53</v>
      </c>
      <c r="B59" s="124"/>
      <c r="C59" s="135" t="s">
        <v>53</v>
      </c>
      <c r="D59" s="125"/>
      <c r="E59" s="136">
        <v>1127</v>
      </c>
      <c r="F59" s="7">
        <f>(E59/10)*12</f>
        <v>1352.4</v>
      </c>
      <c r="G59" s="125"/>
      <c r="H59" s="137">
        <v>650</v>
      </c>
      <c r="I59" s="125"/>
      <c r="J59" s="138">
        <f>H59/$H$203</f>
        <v>1.8379560142063255E-3</v>
      </c>
      <c r="K59" s="125"/>
      <c r="L59" s="197"/>
      <c r="M59" s="139" t="s">
        <v>165</v>
      </c>
      <c r="N59" s="125"/>
      <c r="O59" s="137">
        <v>0</v>
      </c>
      <c r="P59" s="125"/>
      <c r="Q59" s="138">
        <f>O59/$O$203</f>
        <v>0</v>
      </c>
      <c r="R59" s="125"/>
      <c r="S59" s="126">
        <f>O59/12</f>
        <v>0</v>
      </c>
    </row>
    <row r="60" spans="1:19" s="23" customFormat="1" ht="15.6" outlineLevel="1" x14ac:dyDescent="0.3">
      <c r="A60" s="25" t="s">
        <v>112</v>
      </c>
      <c r="B60" s="31"/>
      <c r="C60" s="77"/>
      <c r="D60" s="28"/>
      <c r="E60" s="39">
        <f>SUBTOTAL(9,E59:E59)</f>
        <v>1127</v>
      </c>
      <c r="F60" s="39">
        <f>SUBTOTAL(9,F59:F59)</f>
        <v>1352.4</v>
      </c>
      <c r="G60" s="28"/>
      <c r="H60" s="39">
        <f>SUBTOTAL(9,H59:H59)</f>
        <v>650</v>
      </c>
      <c r="I60" s="28"/>
      <c r="J60" s="30">
        <f>SUBTOTAL(9,J59:J59)</f>
        <v>1.8379560142063255E-3</v>
      </c>
      <c r="K60" s="28"/>
      <c r="L60" s="64"/>
      <c r="M60" s="29">
        <f>SUBTOTAL(9,M59:M59)</f>
        <v>0</v>
      </c>
      <c r="N60" s="28"/>
      <c r="O60" s="39">
        <f>SUBTOTAL(9,O59:O59)</f>
        <v>0</v>
      </c>
      <c r="P60" s="28"/>
      <c r="Q60" s="30">
        <f>SUBTOTAL(9,Q59:Q59)</f>
        <v>0</v>
      </c>
      <c r="R60" s="28"/>
      <c r="S60" s="29">
        <f>SUBTOTAL(9,S59:S59)</f>
        <v>0</v>
      </c>
    </row>
    <row r="61" spans="1:19" s="23" customFormat="1" ht="15.6" outlineLevel="1" x14ac:dyDescent="0.3">
      <c r="A61" s="6"/>
      <c r="B61" s="5"/>
      <c r="C61" s="74"/>
      <c r="D61" s="11"/>
      <c r="E61" s="10"/>
      <c r="F61" s="10"/>
      <c r="G61" s="11"/>
      <c r="H61" s="41"/>
      <c r="I61" s="11"/>
      <c r="J61" s="17"/>
      <c r="K61" s="11"/>
      <c r="L61" s="72"/>
      <c r="M61" s="10"/>
      <c r="N61" s="11"/>
      <c r="O61" s="41"/>
      <c r="P61" s="11"/>
      <c r="Q61" s="17"/>
      <c r="R61" s="11"/>
      <c r="S61" s="7">
        <f>O61/12</f>
        <v>0</v>
      </c>
    </row>
    <row r="62" spans="1:19" s="23" customFormat="1" ht="15.6" outlineLevel="2" x14ac:dyDescent="0.3">
      <c r="A62" s="34" t="s">
        <v>13</v>
      </c>
      <c r="B62" s="4"/>
      <c r="C62" s="74" t="s">
        <v>13</v>
      </c>
      <c r="D62" s="11"/>
      <c r="E62" s="10">
        <v>201.92</v>
      </c>
      <c r="F62" s="7">
        <f>(E62/10)*12</f>
        <v>242.304</v>
      </c>
      <c r="G62" s="11"/>
      <c r="H62" s="42">
        <v>200</v>
      </c>
      <c r="I62" s="11"/>
      <c r="J62" s="12">
        <f>H62/$H$203</f>
        <v>5.6552492744810017E-4</v>
      </c>
      <c r="K62" s="11"/>
      <c r="L62" s="72"/>
      <c r="M62" s="10"/>
      <c r="N62" s="11"/>
      <c r="O62" s="42">
        <v>350</v>
      </c>
      <c r="P62" s="11"/>
      <c r="Q62" s="12">
        <f>O62/$O$203</f>
        <v>1.1933096514782327E-3</v>
      </c>
      <c r="R62" s="11"/>
      <c r="S62" s="7">
        <f>O62/12</f>
        <v>29.166666666666668</v>
      </c>
    </row>
    <row r="63" spans="1:19" s="23" customFormat="1" ht="15.6" outlineLevel="1" x14ac:dyDescent="0.3">
      <c r="A63" s="25" t="s">
        <v>113</v>
      </c>
      <c r="B63" s="31"/>
      <c r="C63" s="77"/>
      <c r="D63" s="28"/>
      <c r="E63" s="39">
        <f>SUBTOTAL(9,E62:E62)</f>
        <v>201.92</v>
      </c>
      <c r="F63" s="39">
        <f>SUBTOTAL(9,F62:F62)</f>
        <v>242.304</v>
      </c>
      <c r="G63" s="28"/>
      <c r="H63" s="39">
        <f>SUBTOTAL(9,H62:H62)</f>
        <v>200</v>
      </c>
      <c r="I63" s="28"/>
      <c r="J63" s="30">
        <f>SUBTOTAL(9,J62:J62)</f>
        <v>5.6552492744810017E-4</v>
      </c>
      <c r="K63" s="28"/>
      <c r="L63" s="64"/>
      <c r="M63" s="29">
        <f>SUBTOTAL(9,M62:M62)</f>
        <v>0</v>
      </c>
      <c r="N63" s="28"/>
      <c r="O63" s="39">
        <f>SUBTOTAL(9,O62:O62)</f>
        <v>350</v>
      </c>
      <c r="P63" s="28"/>
      <c r="Q63" s="30">
        <f>SUBTOTAL(9,Q62:Q62)</f>
        <v>1.1933096514782327E-3</v>
      </c>
      <c r="R63" s="28"/>
      <c r="S63" s="29">
        <f>SUBTOTAL(9,S62:S62)</f>
        <v>29.166666666666668</v>
      </c>
    </row>
    <row r="64" spans="1:19" s="23" customFormat="1" ht="15.6" outlineLevel="2" x14ac:dyDescent="0.3">
      <c r="A64" s="34" t="s">
        <v>14</v>
      </c>
      <c r="B64" s="4"/>
      <c r="C64" s="74" t="s">
        <v>14</v>
      </c>
      <c r="D64" s="11"/>
      <c r="E64" s="10">
        <v>1575</v>
      </c>
      <c r="F64" s="7">
        <f>(E64/10)*12</f>
        <v>1890</v>
      </c>
      <c r="G64" s="11"/>
      <c r="H64" s="42">
        <v>0</v>
      </c>
      <c r="I64" s="11"/>
      <c r="J64" s="12">
        <f>H64/$H$203</f>
        <v>0</v>
      </c>
      <c r="K64" s="11"/>
      <c r="L64" s="72"/>
      <c r="M64" s="10"/>
      <c r="N64" s="11"/>
      <c r="O64" s="42">
        <v>0</v>
      </c>
      <c r="P64" s="11"/>
      <c r="Q64" s="12">
        <f>O64/$O$203</f>
        <v>0</v>
      </c>
      <c r="R64" s="11"/>
      <c r="S64" s="7">
        <f>O64/12</f>
        <v>0</v>
      </c>
    </row>
    <row r="65" spans="1:19" s="155" customFormat="1" ht="15.6" outlineLevel="2" x14ac:dyDescent="0.3">
      <c r="A65" s="134"/>
      <c r="B65" s="140"/>
      <c r="C65" s="141" t="s">
        <v>153</v>
      </c>
      <c r="D65" s="142"/>
      <c r="E65" s="143"/>
      <c r="F65" s="143"/>
      <c r="G65" s="142"/>
      <c r="H65" s="144"/>
      <c r="I65" s="142"/>
      <c r="J65" s="145"/>
      <c r="K65" s="142"/>
      <c r="L65" s="198"/>
      <c r="M65" s="202">
        <v>15000</v>
      </c>
      <c r="N65" s="142"/>
      <c r="O65" s="137">
        <v>15000</v>
      </c>
      <c r="P65" s="142"/>
      <c r="Q65" s="138">
        <f>O65/$O$203</f>
        <v>5.1141842206209973E-2</v>
      </c>
      <c r="R65" s="142"/>
      <c r="S65" s="126">
        <f>O65/12</f>
        <v>1250</v>
      </c>
    </row>
    <row r="66" spans="1:19" s="155" customFormat="1" ht="30" outlineLevel="2" x14ac:dyDescent="0.3">
      <c r="A66" s="134"/>
      <c r="B66" s="140"/>
      <c r="C66" s="141" t="s">
        <v>193</v>
      </c>
      <c r="D66" s="142"/>
      <c r="E66" s="143"/>
      <c r="F66" s="143"/>
      <c r="G66" s="142"/>
      <c r="H66" s="144"/>
      <c r="I66" s="142"/>
      <c r="J66" s="145"/>
      <c r="K66" s="142"/>
      <c r="L66" s="198"/>
      <c r="M66" s="202">
        <v>300</v>
      </c>
      <c r="N66" s="142"/>
      <c r="O66" s="137">
        <v>260</v>
      </c>
      <c r="P66" s="142"/>
      <c r="Q66" s="138">
        <f>O66/$O$203</f>
        <v>8.8645859824097283E-4</v>
      </c>
      <c r="R66" s="142"/>
      <c r="S66" s="126">
        <f>O66/12</f>
        <v>21.666666666666668</v>
      </c>
    </row>
    <row r="67" spans="1:19" s="23" customFormat="1" ht="15.6" outlineLevel="2" x14ac:dyDescent="0.3">
      <c r="A67" s="34"/>
      <c r="B67" s="5"/>
      <c r="C67" s="75" t="s">
        <v>170</v>
      </c>
      <c r="D67" s="11"/>
      <c r="E67" s="10">
        <v>0</v>
      </c>
      <c r="F67" s="10"/>
      <c r="G67" s="11"/>
      <c r="H67" s="42"/>
      <c r="I67" s="11"/>
      <c r="J67" s="17"/>
      <c r="K67" s="11"/>
      <c r="L67" s="72"/>
      <c r="M67" s="10"/>
      <c r="N67" s="11"/>
      <c r="O67" s="42"/>
      <c r="P67" s="11"/>
      <c r="Q67" s="12">
        <f>O67/$O$203</f>
        <v>0</v>
      </c>
      <c r="R67" s="11"/>
      <c r="S67" s="7"/>
    </row>
    <row r="68" spans="1:19" s="23" customFormat="1" ht="15.6" outlineLevel="2" x14ac:dyDescent="0.3">
      <c r="A68" s="34" t="s">
        <v>14</v>
      </c>
      <c r="B68" s="5"/>
      <c r="C68" s="75" t="s">
        <v>15</v>
      </c>
      <c r="D68" s="11"/>
      <c r="E68" s="10">
        <v>0</v>
      </c>
      <c r="F68" s="10"/>
      <c r="G68" s="11"/>
      <c r="H68" s="42">
        <v>15000</v>
      </c>
      <c r="I68" s="11"/>
      <c r="J68" s="12">
        <f>H68/$H$203</f>
        <v>4.2414369558607515E-2</v>
      </c>
      <c r="K68" s="11"/>
      <c r="L68" s="72"/>
      <c r="M68" s="10"/>
      <c r="N68" s="11"/>
      <c r="O68" s="42"/>
      <c r="P68" s="11"/>
      <c r="Q68" s="12">
        <f>O68/$O$203</f>
        <v>0</v>
      </c>
      <c r="R68" s="11"/>
      <c r="S68" s="7">
        <f>O68/12</f>
        <v>0</v>
      </c>
    </row>
    <row r="69" spans="1:19" s="23" customFormat="1" ht="15.6" outlineLevel="1" x14ac:dyDescent="0.3">
      <c r="A69" s="25" t="s">
        <v>114</v>
      </c>
      <c r="B69" s="27"/>
      <c r="C69" s="76"/>
      <c r="D69" s="28"/>
      <c r="E69" s="39">
        <f>SUBTOTAL(9,E64:E68)</f>
        <v>1575</v>
      </c>
      <c r="F69" s="39">
        <f>SUBTOTAL(9,F64:F68)</f>
        <v>1890</v>
      </c>
      <c r="G69" s="28"/>
      <c r="H69" s="39">
        <f>SUBTOTAL(9,H64:H68)</f>
        <v>15000</v>
      </c>
      <c r="I69" s="28"/>
      <c r="J69" s="30">
        <f>SUBTOTAL(9,J64:J68)</f>
        <v>4.2414369558607515E-2</v>
      </c>
      <c r="K69" s="28"/>
      <c r="L69" s="64"/>
      <c r="M69" s="29">
        <f>SUBTOTAL(9,M64:M68)</f>
        <v>15300</v>
      </c>
      <c r="N69" s="28"/>
      <c r="O69" s="39">
        <f>SUBTOTAL(9,O64:O68)</f>
        <v>15260</v>
      </c>
      <c r="P69" s="28"/>
      <c r="Q69" s="30">
        <f>SUBTOTAL(9,Q64:Q68)</f>
        <v>5.2028300804450943E-2</v>
      </c>
      <c r="R69" s="28"/>
      <c r="S69" s="29">
        <f>SUBTOTAL(9,S64:S68)</f>
        <v>1271.6666666666667</v>
      </c>
    </row>
    <row r="70" spans="1:19" s="23" customFormat="1" ht="15.6" outlineLevel="1" x14ac:dyDescent="0.3">
      <c r="A70" s="6"/>
      <c r="B70" s="5"/>
      <c r="C70" s="75"/>
      <c r="D70" s="11"/>
      <c r="E70" s="10"/>
      <c r="F70" s="10"/>
      <c r="G70" s="11"/>
      <c r="H70" s="42"/>
      <c r="I70" s="11"/>
      <c r="J70" s="12"/>
      <c r="K70" s="11"/>
      <c r="L70" s="72"/>
      <c r="M70" s="10"/>
      <c r="N70" s="11"/>
      <c r="O70" s="42"/>
      <c r="P70" s="11"/>
      <c r="Q70" s="12"/>
      <c r="R70" s="11"/>
      <c r="S70" s="7"/>
    </row>
    <row r="71" spans="1:19" s="23" customFormat="1" outlineLevel="1" x14ac:dyDescent="0.25">
      <c r="A71" s="6"/>
      <c r="B71" s="6"/>
      <c r="C71" s="75"/>
      <c r="D71" s="11"/>
      <c r="E71" s="10"/>
      <c r="F71" s="10"/>
      <c r="G71" s="11"/>
      <c r="H71" s="41"/>
      <c r="I71" s="11"/>
      <c r="J71" s="17"/>
      <c r="K71" s="11"/>
      <c r="L71" s="72"/>
      <c r="M71" s="10"/>
      <c r="N71" s="11"/>
      <c r="O71" s="41"/>
      <c r="P71" s="11"/>
      <c r="Q71" s="17"/>
      <c r="R71" s="11"/>
      <c r="S71" s="7">
        <f t="shared" ref="S71:S79" si="8">O71/12</f>
        <v>0</v>
      </c>
    </row>
    <row r="72" spans="1:19" s="23" customFormat="1" ht="15.6" outlineLevel="2" x14ac:dyDescent="0.3">
      <c r="A72" s="34" t="s">
        <v>16</v>
      </c>
      <c r="B72" s="4"/>
      <c r="C72" s="74" t="s">
        <v>16</v>
      </c>
      <c r="D72" s="11"/>
      <c r="E72" s="10"/>
      <c r="F72" s="10"/>
      <c r="G72" s="11"/>
      <c r="H72" s="42"/>
      <c r="I72" s="11"/>
      <c r="J72" s="17"/>
      <c r="K72" s="11"/>
      <c r="L72" s="72"/>
      <c r="M72" s="10"/>
      <c r="N72" s="11"/>
      <c r="O72" s="42"/>
      <c r="P72" s="11"/>
      <c r="Q72" s="17"/>
      <c r="R72" s="11"/>
      <c r="S72" s="7">
        <f t="shared" si="8"/>
        <v>0</v>
      </c>
    </row>
    <row r="73" spans="1:19" s="23" customFormat="1" ht="15.6" outlineLevel="2" x14ac:dyDescent="0.3">
      <c r="A73" s="34" t="s">
        <v>16</v>
      </c>
      <c r="B73" s="6"/>
      <c r="C73" s="75" t="s">
        <v>17</v>
      </c>
      <c r="D73" s="11"/>
      <c r="E73" s="10">
        <v>456.09</v>
      </c>
      <c r="F73" s="7">
        <f t="shared" ref="F73:F82" si="9">(E73/10)*12</f>
        <v>547.30799999999999</v>
      </c>
      <c r="G73" s="11"/>
      <c r="H73" s="42">
        <v>1000</v>
      </c>
      <c r="I73" s="11"/>
      <c r="J73" s="12">
        <f>H73/$H$203</f>
        <v>2.8276246372405008E-3</v>
      </c>
      <c r="K73" s="11"/>
      <c r="L73" s="72"/>
      <c r="M73" s="10"/>
      <c r="N73" s="11"/>
      <c r="O73" s="42">
        <v>1000</v>
      </c>
      <c r="P73" s="11"/>
      <c r="Q73" s="12">
        <f>O73/$O$203</f>
        <v>3.4094561470806649E-3</v>
      </c>
      <c r="R73" s="11"/>
      <c r="S73" s="7">
        <f t="shared" si="8"/>
        <v>83.333333333333329</v>
      </c>
    </row>
    <row r="74" spans="1:19" s="23" customFormat="1" ht="15.6" outlineLevel="2" x14ac:dyDescent="0.3">
      <c r="A74" s="34" t="s">
        <v>16</v>
      </c>
      <c r="B74" s="6"/>
      <c r="C74" s="161" t="s">
        <v>18</v>
      </c>
      <c r="D74" s="11"/>
      <c r="E74" s="10">
        <v>2046.34</v>
      </c>
      <c r="F74" s="7">
        <f t="shared" si="9"/>
        <v>2455.6079999999997</v>
      </c>
      <c r="G74" s="11"/>
      <c r="H74" s="42">
        <v>1000</v>
      </c>
      <c r="I74" s="11"/>
      <c r="J74" s="12">
        <f>H74/$H$203</f>
        <v>2.8276246372405008E-3</v>
      </c>
      <c r="K74" s="11"/>
      <c r="L74" s="72"/>
      <c r="M74" s="10"/>
      <c r="N74" s="11"/>
      <c r="O74" s="42">
        <v>1700</v>
      </c>
      <c r="P74" s="11"/>
      <c r="Q74" s="12">
        <f>O74/$O$203</f>
        <v>5.7960754500371303E-3</v>
      </c>
      <c r="R74" s="11"/>
      <c r="S74" s="7">
        <f t="shared" si="8"/>
        <v>141.66666666666666</v>
      </c>
    </row>
    <row r="75" spans="1:19" s="23" customFormat="1" ht="15.6" outlineLevel="2" x14ac:dyDescent="0.3">
      <c r="A75" s="34" t="s">
        <v>16</v>
      </c>
      <c r="B75" s="6"/>
      <c r="C75" s="161" t="s">
        <v>145</v>
      </c>
      <c r="D75" s="11"/>
      <c r="E75" s="10">
        <v>210.3</v>
      </c>
      <c r="F75" s="7">
        <f t="shared" si="9"/>
        <v>252.36</v>
      </c>
      <c r="G75" s="11"/>
      <c r="H75" s="42">
        <v>450</v>
      </c>
      <c r="I75" s="11"/>
      <c r="J75" s="12">
        <f>H75/$H$203</f>
        <v>1.2724310867582255E-3</v>
      </c>
      <c r="K75" s="11"/>
      <c r="L75" s="72"/>
      <c r="M75" s="10"/>
      <c r="N75" s="11"/>
      <c r="O75" s="42">
        <v>500</v>
      </c>
      <c r="P75" s="11"/>
      <c r="Q75" s="12">
        <f>O75/$O$203</f>
        <v>1.7047280735403324E-3</v>
      </c>
      <c r="R75" s="11"/>
      <c r="S75" s="7">
        <f t="shared" si="8"/>
        <v>41.666666666666664</v>
      </c>
    </row>
    <row r="76" spans="1:19" s="23" customFormat="1" ht="15.6" outlineLevel="2" x14ac:dyDescent="0.3">
      <c r="A76" s="34"/>
      <c r="B76" s="6"/>
      <c r="C76" s="187" t="s">
        <v>194</v>
      </c>
      <c r="D76" s="11"/>
      <c r="E76" s="10">
        <v>0</v>
      </c>
      <c r="F76" s="7">
        <f t="shared" si="9"/>
        <v>0</v>
      </c>
      <c r="G76" s="11"/>
      <c r="H76" s="42"/>
      <c r="I76" s="11"/>
      <c r="J76" s="12"/>
      <c r="K76" s="11"/>
      <c r="L76" s="72"/>
      <c r="M76" s="10"/>
      <c r="N76" s="11"/>
      <c r="O76" s="42"/>
      <c r="P76" s="11"/>
      <c r="Q76" s="12"/>
      <c r="R76" s="11"/>
      <c r="S76" s="7"/>
    </row>
    <row r="77" spans="1:19" s="23" customFormat="1" ht="15.6" outlineLevel="2" x14ac:dyDescent="0.3">
      <c r="A77" s="34" t="s">
        <v>16</v>
      </c>
      <c r="B77" s="6"/>
      <c r="C77" s="75" t="s">
        <v>19</v>
      </c>
      <c r="D77" s="11"/>
      <c r="E77" s="10">
        <v>310.33</v>
      </c>
      <c r="F77" s="7">
        <f t="shared" si="9"/>
        <v>372.39599999999996</v>
      </c>
      <c r="G77" s="11"/>
      <c r="H77" s="42">
        <v>300</v>
      </c>
      <c r="I77" s="11"/>
      <c r="J77" s="12">
        <f>H77/$H$203</f>
        <v>8.4828739117215031E-4</v>
      </c>
      <c r="K77" s="11"/>
      <c r="L77" s="72"/>
      <c r="M77" s="10"/>
      <c r="N77" s="11"/>
      <c r="O77" s="42">
        <v>400</v>
      </c>
      <c r="P77" s="11"/>
      <c r="Q77" s="12">
        <f t="shared" ref="Q77:Q83" si="10">O77/$O$203</f>
        <v>1.3637824588322658E-3</v>
      </c>
      <c r="R77" s="11"/>
      <c r="S77" s="7">
        <f t="shared" si="8"/>
        <v>33.333333333333336</v>
      </c>
    </row>
    <row r="78" spans="1:19" s="23" customFormat="1" ht="15.6" outlineLevel="2" x14ac:dyDescent="0.3">
      <c r="A78" s="34" t="s">
        <v>16</v>
      </c>
      <c r="B78" s="6"/>
      <c r="C78" s="75" t="s">
        <v>20</v>
      </c>
      <c r="D78" s="11"/>
      <c r="E78" s="10">
        <v>474.66</v>
      </c>
      <c r="F78" s="7">
        <f t="shared" si="9"/>
        <v>569.59199999999998</v>
      </c>
      <c r="G78" s="11"/>
      <c r="H78" s="42">
        <v>300</v>
      </c>
      <c r="I78" s="11"/>
      <c r="J78" s="12">
        <f>H78/$H$203</f>
        <v>8.4828739117215031E-4</v>
      </c>
      <c r="K78" s="11"/>
      <c r="L78" s="72"/>
      <c r="M78" s="14" t="s">
        <v>162</v>
      </c>
      <c r="N78" s="11"/>
      <c r="O78" s="42">
        <v>600</v>
      </c>
      <c r="P78" s="11"/>
      <c r="Q78" s="12">
        <f t="shared" si="10"/>
        <v>2.0456736882483988E-3</v>
      </c>
      <c r="R78" s="11"/>
      <c r="S78" s="7">
        <f t="shared" si="8"/>
        <v>50</v>
      </c>
    </row>
    <row r="79" spans="1:19" s="23" customFormat="1" ht="15.6" outlineLevel="2" x14ac:dyDescent="0.3">
      <c r="A79" s="34" t="s">
        <v>16</v>
      </c>
      <c r="B79" s="6"/>
      <c r="C79" s="161" t="s">
        <v>154</v>
      </c>
      <c r="D79" s="11"/>
      <c r="E79" s="10">
        <v>2258.9899999999998</v>
      </c>
      <c r="F79" s="7">
        <f t="shared" si="9"/>
        <v>2710.7879999999996</v>
      </c>
      <c r="G79" s="11"/>
      <c r="H79" s="42">
        <v>1400</v>
      </c>
      <c r="I79" s="11"/>
      <c r="J79" s="12">
        <f>H79/$H$203</f>
        <v>3.9586744921367009E-3</v>
      </c>
      <c r="K79" s="11"/>
      <c r="L79" s="72"/>
      <c r="M79" s="10"/>
      <c r="N79" s="11"/>
      <c r="O79" s="42">
        <v>3000</v>
      </c>
      <c r="P79" s="11"/>
      <c r="Q79" s="12">
        <f t="shared" si="10"/>
        <v>1.0228368441241994E-2</v>
      </c>
      <c r="R79" s="11"/>
      <c r="S79" s="7">
        <f t="shared" si="8"/>
        <v>250</v>
      </c>
    </row>
    <row r="80" spans="1:19" s="23" customFormat="1" ht="15.6" outlineLevel="2" x14ac:dyDescent="0.3">
      <c r="A80" s="34" t="s">
        <v>16</v>
      </c>
      <c r="B80" s="6"/>
      <c r="C80" s="75" t="s">
        <v>21</v>
      </c>
      <c r="D80" s="11"/>
      <c r="E80" s="10">
        <v>2102.44</v>
      </c>
      <c r="F80" s="7">
        <f t="shared" si="9"/>
        <v>2522.9279999999999</v>
      </c>
      <c r="G80" s="11"/>
      <c r="H80" s="42">
        <v>1600</v>
      </c>
      <c r="I80" s="11"/>
      <c r="J80" s="12">
        <f>H80/$H$203</f>
        <v>4.5241994195848014E-3</v>
      </c>
      <c r="K80" s="11"/>
      <c r="L80" s="72"/>
      <c r="M80" s="10"/>
      <c r="N80" s="11"/>
      <c r="O80" s="42">
        <v>3000</v>
      </c>
      <c r="P80" s="11"/>
      <c r="Q80" s="12">
        <f t="shared" si="10"/>
        <v>1.0228368441241994E-2</v>
      </c>
      <c r="R80" s="11"/>
      <c r="S80" s="7">
        <f>O80/12</f>
        <v>250</v>
      </c>
    </row>
    <row r="81" spans="1:19" s="155" customFormat="1" ht="15.6" outlineLevel="2" x14ac:dyDescent="0.25">
      <c r="A81" s="134" t="s">
        <v>16</v>
      </c>
      <c r="B81" s="123"/>
      <c r="C81" s="123" t="s">
        <v>168</v>
      </c>
      <c r="D81" s="125"/>
      <c r="E81" s="136">
        <v>2005</v>
      </c>
      <c r="F81" s="7">
        <f t="shared" si="9"/>
        <v>2406</v>
      </c>
      <c r="G81" s="125"/>
      <c r="H81" s="137">
        <v>2400</v>
      </c>
      <c r="I81" s="125"/>
      <c r="J81" s="138">
        <f>H81/$H$203</f>
        <v>6.7862991293772025E-3</v>
      </c>
      <c r="K81" s="125"/>
      <c r="L81" s="197"/>
      <c r="M81" s="136"/>
      <c r="N81" s="125"/>
      <c r="O81" s="137">
        <v>2500</v>
      </c>
      <c r="P81" s="125"/>
      <c r="Q81" s="138">
        <f t="shared" si="10"/>
        <v>8.5236403677016615E-3</v>
      </c>
      <c r="R81" s="125"/>
      <c r="S81" s="126">
        <f>O81/12</f>
        <v>208.33333333333334</v>
      </c>
    </row>
    <row r="82" spans="1:19" s="155" customFormat="1" ht="15.6" outlineLevel="2" x14ac:dyDescent="0.25">
      <c r="A82" s="147"/>
      <c r="B82" s="148"/>
      <c r="C82" s="149" t="s">
        <v>167</v>
      </c>
      <c r="D82" s="150"/>
      <c r="E82" s="151">
        <v>22295.14</v>
      </c>
      <c r="F82" s="7">
        <f t="shared" si="9"/>
        <v>26754.168000000001</v>
      </c>
      <c r="G82" s="150"/>
      <c r="H82" s="152"/>
      <c r="I82" s="150"/>
      <c r="J82" s="153"/>
      <c r="K82" s="150"/>
      <c r="L82" s="197"/>
      <c r="M82" s="203">
        <v>27000</v>
      </c>
      <c r="N82" s="150"/>
      <c r="O82" s="152">
        <v>0</v>
      </c>
      <c r="P82" s="150"/>
      <c r="Q82" s="138">
        <f t="shared" si="10"/>
        <v>0</v>
      </c>
      <c r="R82" s="125"/>
      <c r="S82" s="126">
        <f>O82/12</f>
        <v>0</v>
      </c>
    </row>
    <row r="83" spans="1:19" s="23" customFormat="1" ht="15.6" outlineLevel="1" x14ac:dyDescent="0.3">
      <c r="A83" s="25" t="s">
        <v>115</v>
      </c>
      <c r="B83" s="28"/>
      <c r="C83" s="76"/>
      <c r="D83" s="28"/>
      <c r="E83" s="39">
        <f>SUBTOTAL(9,E72:E82)</f>
        <v>32159.29</v>
      </c>
      <c r="F83" s="39">
        <f>SUBTOTAL(9,F72:F82)</f>
        <v>38591.148000000001</v>
      </c>
      <c r="G83" s="28"/>
      <c r="H83" s="39">
        <f>SUBTOTAL(9,H72:H82)</f>
        <v>8450</v>
      </c>
      <c r="I83" s="28"/>
      <c r="J83" s="30">
        <f>SUBTOTAL(9,J72:J82)</f>
        <v>2.3893428184682233E-2</v>
      </c>
      <c r="K83" s="28"/>
      <c r="L83" s="64"/>
      <c r="M83" s="204">
        <f>SUBTOTAL(9,M72:M82)</f>
        <v>27000</v>
      </c>
      <c r="N83" s="28"/>
      <c r="O83" s="39">
        <f>SUBTOTAL(9,O72:O82)</f>
        <v>12700</v>
      </c>
      <c r="P83" s="28"/>
      <c r="Q83" s="30">
        <f t="shared" si="10"/>
        <v>4.3300093067924442E-2</v>
      </c>
      <c r="R83" s="28"/>
      <c r="S83" s="29">
        <f>SUBTOTAL(9,S72:S82)</f>
        <v>1058.3333333333333</v>
      </c>
    </row>
    <row r="84" spans="1:19" s="116" customFormat="1" outlineLevel="1" x14ac:dyDescent="0.25">
      <c r="A84" s="167"/>
      <c r="B84" s="168"/>
      <c r="C84" s="169"/>
      <c r="D84" s="72"/>
      <c r="E84" s="41"/>
      <c r="F84" s="41"/>
      <c r="G84" s="72"/>
      <c r="H84" s="41"/>
      <c r="I84" s="72"/>
      <c r="J84" s="170"/>
      <c r="K84" s="72"/>
      <c r="L84" s="72"/>
      <c r="M84" s="41"/>
      <c r="N84" s="72"/>
      <c r="O84" s="41"/>
      <c r="P84" s="72"/>
      <c r="Q84" s="170"/>
      <c r="R84" s="72"/>
      <c r="S84" s="171"/>
    </row>
    <row r="85" spans="1:19" s="157" customFormat="1" ht="15.6" outlineLevel="2" x14ac:dyDescent="0.3">
      <c r="A85" s="34" t="s">
        <v>22</v>
      </c>
      <c r="B85" s="13"/>
      <c r="C85" s="160" t="s">
        <v>22</v>
      </c>
      <c r="D85" s="11"/>
      <c r="E85" s="10"/>
      <c r="F85" s="10"/>
      <c r="G85" s="11"/>
      <c r="H85" s="42"/>
      <c r="I85" s="11"/>
      <c r="J85" s="17"/>
      <c r="K85" s="11"/>
      <c r="L85" s="72"/>
      <c r="M85" s="10"/>
      <c r="N85" s="11"/>
      <c r="O85" s="42"/>
      <c r="P85" s="11"/>
      <c r="Q85" s="17"/>
      <c r="R85" s="11"/>
      <c r="S85" s="7"/>
    </row>
    <row r="86" spans="1:19" s="157" customFormat="1" ht="15.6" outlineLevel="2" x14ac:dyDescent="0.3">
      <c r="A86" s="34" t="s">
        <v>22</v>
      </c>
      <c r="B86" s="5"/>
      <c r="C86" s="161" t="s">
        <v>175</v>
      </c>
      <c r="D86" s="11"/>
      <c r="E86" s="10">
        <v>10165</v>
      </c>
      <c r="F86" s="7">
        <f t="shared" ref="F86:F91" si="11">(E86/10)*12</f>
        <v>12198</v>
      </c>
      <c r="G86" s="11"/>
      <c r="H86" s="42">
        <v>9672</v>
      </c>
      <c r="I86" s="11"/>
      <c r="J86" s="12">
        <f t="shared" ref="J86:J91" si="12">H86/$H$203</f>
        <v>2.7348785491390123E-2</v>
      </c>
      <c r="K86" s="11"/>
      <c r="L86" s="72"/>
      <c r="M86" s="10">
        <f>O86/20</f>
        <v>550</v>
      </c>
      <c r="N86" s="11" t="s">
        <v>178</v>
      </c>
      <c r="O86" s="42">
        <v>11000</v>
      </c>
      <c r="P86" s="11"/>
      <c r="Q86" s="12">
        <f t="shared" ref="Q86:Q91" si="13">O86/$O$203</f>
        <v>3.7504017617887311E-2</v>
      </c>
      <c r="R86" s="11"/>
      <c r="S86" s="7">
        <f t="shared" ref="S86:S91" si="14">O86/12</f>
        <v>916.66666666666663</v>
      </c>
    </row>
    <row r="87" spans="1:19" s="157" customFormat="1" ht="15.6" outlineLevel="2" x14ac:dyDescent="0.3">
      <c r="A87" s="34" t="s">
        <v>22</v>
      </c>
      <c r="B87" s="5"/>
      <c r="C87" s="75" t="s">
        <v>149</v>
      </c>
      <c r="D87" s="11"/>
      <c r="E87" s="10">
        <v>11712.25</v>
      </c>
      <c r="F87" s="7">
        <f t="shared" si="11"/>
        <v>14054.699999999999</v>
      </c>
      <c r="G87" s="11"/>
      <c r="H87" s="42">
        <v>12000</v>
      </c>
      <c r="I87" s="11"/>
      <c r="J87" s="12">
        <f t="shared" si="12"/>
        <v>3.3931495646886009E-2</v>
      </c>
      <c r="K87" s="11"/>
      <c r="L87" s="72"/>
      <c r="M87" s="10">
        <f>O87/624</f>
        <v>20.979807692307691</v>
      </c>
      <c r="N87" s="11"/>
      <c r="O87" s="42">
        <v>13091.4</v>
      </c>
      <c r="P87" s="11"/>
      <c r="Q87" s="12">
        <f t="shared" si="13"/>
        <v>4.4634554203891813E-2</v>
      </c>
      <c r="R87" s="11"/>
      <c r="S87" s="7">
        <f t="shared" si="14"/>
        <v>1090.95</v>
      </c>
    </row>
    <row r="88" spans="1:19" s="157" customFormat="1" ht="15.6" outlineLevel="2" x14ac:dyDescent="0.3">
      <c r="A88" s="34" t="s">
        <v>22</v>
      </c>
      <c r="B88" s="5"/>
      <c r="C88" s="75" t="s">
        <v>23</v>
      </c>
      <c r="D88" s="11"/>
      <c r="E88" s="10">
        <v>0</v>
      </c>
      <c r="F88" s="7">
        <f t="shared" si="11"/>
        <v>0</v>
      </c>
      <c r="G88" s="11"/>
      <c r="H88" s="42">
        <v>2400</v>
      </c>
      <c r="I88" s="11"/>
      <c r="J88" s="12">
        <f t="shared" si="12"/>
        <v>6.7862991293772025E-3</v>
      </c>
      <c r="K88" s="11"/>
      <c r="L88" s="72"/>
      <c r="M88" s="10"/>
      <c r="N88" s="11"/>
      <c r="O88" s="42">
        <v>2400</v>
      </c>
      <c r="P88" s="11"/>
      <c r="Q88" s="12">
        <f t="shared" si="13"/>
        <v>8.1826947529935953E-3</v>
      </c>
      <c r="R88" s="11"/>
      <c r="S88" s="7">
        <f t="shared" si="14"/>
        <v>200</v>
      </c>
    </row>
    <row r="89" spans="1:19" s="157" customFormat="1" ht="15.6" outlineLevel="2" x14ac:dyDescent="0.3">
      <c r="A89" s="34" t="s">
        <v>22</v>
      </c>
      <c r="B89" s="5"/>
      <c r="C89" s="161" t="s">
        <v>108</v>
      </c>
      <c r="D89" s="11"/>
      <c r="E89" s="10">
        <v>0</v>
      </c>
      <c r="F89" s="7">
        <f t="shared" si="11"/>
        <v>0</v>
      </c>
      <c r="G89" s="11"/>
      <c r="H89" s="42">
        <v>100</v>
      </c>
      <c r="I89" s="11"/>
      <c r="J89" s="12">
        <f t="shared" si="12"/>
        <v>2.8276246372405009E-4</v>
      </c>
      <c r="K89" s="11"/>
      <c r="L89" s="72"/>
      <c r="M89" s="10"/>
      <c r="N89" s="11"/>
      <c r="O89" s="42">
        <v>100</v>
      </c>
      <c r="P89" s="11"/>
      <c r="Q89" s="12">
        <f t="shared" si="13"/>
        <v>3.4094561470806645E-4</v>
      </c>
      <c r="R89" s="11"/>
      <c r="S89" s="7">
        <f t="shared" si="14"/>
        <v>8.3333333333333339</v>
      </c>
    </row>
    <row r="90" spans="1:19" s="157" customFormat="1" ht="15.6" outlineLevel="2" x14ac:dyDescent="0.3">
      <c r="A90" s="34" t="s">
        <v>22</v>
      </c>
      <c r="B90" s="5"/>
      <c r="C90" s="161" t="s">
        <v>24</v>
      </c>
      <c r="D90" s="11"/>
      <c r="E90" s="10">
        <v>10526</v>
      </c>
      <c r="F90" s="7">
        <f t="shared" si="11"/>
        <v>12631.199999999999</v>
      </c>
      <c r="G90" s="11"/>
      <c r="H90" s="42">
        <v>9000</v>
      </c>
      <c r="I90" s="11"/>
      <c r="J90" s="12">
        <f t="shared" si="12"/>
        <v>2.5448621735164507E-2</v>
      </c>
      <c r="K90" s="11"/>
      <c r="L90" s="72"/>
      <c r="M90" s="10"/>
      <c r="N90" s="11"/>
      <c r="O90" s="42">
        <v>13000</v>
      </c>
      <c r="P90" s="11"/>
      <c r="Q90" s="12">
        <f t="shared" si="13"/>
        <v>4.4322929912048642E-2</v>
      </c>
      <c r="R90" s="11"/>
      <c r="S90" s="7">
        <f t="shared" si="14"/>
        <v>1083.3333333333333</v>
      </c>
    </row>
    <row r="91" spans="1:19" s="157" customFormat="1" ht="15.6" outlineLevel="2" x14ac:dyDescent="0.3">
      <c r="A91" s="34" t="s">
        <v>22</v>
      </c>
      <c r="B91" s="5"/>
      <c r="C91" s="75" t="s">
        <v>109</v>
      </c>
      <c r="D91" s="11"/>
      <c r="E91" s="10">
        <v>238.52</v>
      </c>
      <c r="F91" s="7">
        <f t="shared" si="11"/>
        <v>286.22399999999999</v>
      </c>
      <c r="G91" s="11"/>
      <c r="H91" s="42">
        <v>200</v>
      </c>
      <c r="I91" s="11"/>
      <c r="J91" s="12">
        <f t="shared" si="12"/>
        <v>5.6552492744810017E-4</v>
      </c>
      <c r="K91" s="11"/>
      <c r="L91" s="72"/>
      <c r="M91" s="10"/>
      <c r="N91" s="11"/>
      <c r="O91" s="42">
        <v>200</v>
      </c>
      <c r="P91" s="11"/>
      <c r="Q91" s="12">
        <f t="shared" si="13"/>
        <v>6.8189122941613291E-4</v>
      </c>
      <c r="R91" s="11"/>
      <c r="S91" s="7">
        <f t="shared" si="14"/>
        <v>16.666666666666668</v>
      </c>
    </row>
    <row r="92" spans="1:19" s="68" customFormat="1" ht="15.6" outlineLevel="1" x14ac:dyDescent="0.3">
      <c r="A92" s="62" t="s">
        <v>116</v>
      </c>
      <c r="B92" s="63"/>
      <c r="C92" s="81"/>
      <c r="D92" s="64"/>
      <c r="E92" s="39">
        <f>SUBTOTAL(9,E85:E91)</f>
        <v>32641.77</v>
      </c>
      <c r="F92" s="39">
        <f>SUBTOTAL(9,F85:F91)</f>
        <v>39170.123999999996</v>
      </c>
      <c r="G92" s="64"/>
      <c r="H92" s="39">
        <f>SUBTOTAL(9,H85:H91)</f>
        <v>33372</v>
      </c>
      <c r="I92" s="64"/>
      <c r="J92" s="66">
        <f>SUBTOTAL(9,J85:J91)</f>
        <v>9.4363489393989988E-2</v>
      </c>
      <c r="K92" s="64"/>
      <c r="L92" s="64"/>
      <c r="M92" s="65">
        <f>SUBTOTAL(9,M85:M91)</f>
        <v>570.97980769230765</v>
      </c>
      <c r="N92" s="64"/>
      <c r="O92" s="39">
        <f>SUBTOTAL(9,O85:O91)</f>
        <v>39791.4</v>
      </c>
      <c r="P92" s="64"/>
      <c r="Q92" s="66">
        <f>SUBTOTAL(9,Q85:Q91)</f>
        <v>0.13566703333094557</v>
      </c>
      <c r="R92" s="64"/>
      <c r="S92" s="65">
        <f>SUBTOTAL(9,S85:S91)</f>
        <v>3315.9500000000003</v>
      </c>
    </row>
    <row r="93" spans="1:19" s="23" customFormat="1" outlineLevel="1" x14ac:dyDescent="0.25">
      <c r="A93" s="6"/>
      <c r="B93" s="6"/>
      <c r="C93" s="75"/>
      <c r="D93" s="11"/>
      <c r="E93" s="10"/>
      <c r="F93" s="10"/>
      <c r="G93" s="11"/>
      <c r="H93" s="41"/>
      <c r="I93" s="11"/>
      <c r="J93" s="17"/>
      <c r="K93" s="11"/>
      <c r="L93" s="72"/>
      <c r="M93" s="10"/>
      <c r="N93" s="11"/>
      <c r="O93" s="41"/>
      <c r="P93" s="11"/>
      <c r="Q93" s="17"/>
      <c r="R93" s="11"/>
      <c r="S93" s="7">
        <f>O93/12</f>
        <v>0</v>
      </c>
    </row>
    <row r="94" spans="1:19" s="157" customFormat="1" ht="15.6" outlineLevel="2" x14ac:dyDescent="0.3">
      <c r="A94" s="34" t="s">
        <v>94</v>
      </c>
      <c r="B94" s="5"/>
      <c r="C94" s="160" t="s">
        <v>94</v>
      </c>
      <c r="D94" s="11"/>
      <c r="E94" s="21">
        <v>20089.89</v>
      </c>
      <c r="F94" s="7">
        <f>(E94/10)*12</f>
        <v>24107.868000000002</v>
      </c>
      <c r="G94" s="11"/>
      <c r="H94" s="42">
        <v>12000</v>
      </c>
      <c r="I94" s="11"/>
      <c r="J94" s="12">
        <f>H94/$H$203</f>
        <v>3.3931495646886009E-2</v>
      </c>
      <c r="K94" s="11"/>
      <c r="L94" s="72"/>
      <c r="M94" s="21" t="s">
        <v>140</v>
      </c>
      <c r="N94" s="11"/>
      <c r="O94" s="42">
        <v>25000</v>
      </c>
      <c r="P94" s="11"/>
      <c r="Q94" s="12">
        <f>O94/$O$203</f>
        <v>8.5236403677016612E-2</v>
      </c>
      <c r="R94" s="11"/>
      <c r="S94" s="7">
        <f>O94/12</f>
        <v>2083.3333333333335</v>
      </c>
    </row>
    <row r="95" spans="1:19" s="68" customFormat="1" ht="15.6" outlineLevel="1" x14ac:dyDescent="0.3">
      <c r="A95" s="62" t="s">
        <v>117</v>
      </c>
      <c r="B95" s="63"/>
      <c r="C95" s="82"/>
      <c r="D95" s="64"/>
      <c r="E95" s="39">
        <f>SUBTOTAL(9,E94:E94)</f>
        <v>20089.89</v>
      </c>
      <c r="F95" s="39">
        <f>SUBTOTAL(9,F94:F94)</f>
        <v>24107.868000000002</v>
      </c>
      <c r="G95" s="64"/>
      <c r="H95" s="39">
        <f>SUBTOTAL(9,H94:H94)</f>
        <v>12000</v>
      </c>
      <c r="I95" s="64"/>
      <c r="J95" s="66">
        <f>SUBTOTAL(9,J94:J94)</f>
        <v>3.3931495646886009E-2</v>
      </c>
      <c r="K95" s="64"/>
      <c r="L95" s="64"/>
      <c r="M95" s="67">
        <f>SUBTOTAL(9,M94:M94)</f>
        <v>0</v>
      </c>
      <c r="N95" s="64"/>
      <c r="O95" s="39">
        <f>SUBTOTAL(9,O94:O94)</f>
        <v>25000</v>
      </c>
      <c r="P95" s="64"/>
      <c r="Q95" s="66">
        <f>SUBTOTAL(9,Q94:Q94)</f>
        <v>8.5236403677016612E-2</v>
      </c>
      <c r="R95" s="64"/>
      <c r="S95" s="65">
        <f>SUBTOTAL(9,S94:S94)</f>
        <v>2083.3333333333335</v>
      </c>
    </row>
    <row r="96" spans="1:19" s="68" customFormat="1" ht="15.6" outlineLevel="1" x14ac:dyDescent="0.3">
      <c r="A96" s="207" t="s">
        <v>187</v>
      </c>
      <c r="B96" s="60"/>
      <c r="C96" s="207"/>
      <c r="D96" s="56"/>
      <c r="E96" s="59">
        <f>E95+E92+E83+E69+E63+E60+E56+E49</f>
        <v>95863.680000000008</v>
      </c>
      <c r="F96" s="59">
        <f>F95+F92+F83+F69+F63+F60+F56+F49</f>
        <v>111135.36</v>
      </c>
      <c r="G96" s="56"/>
      <c r="H96" s="59">
        <f>H95+H92+H83+H69+H63+H60+H56+H49</f>
        <v>83572</v>
      </c>
      <c r="I96" s="56"/>
      <c r="J96" s="58">
        <f>H96/H203</f>
        <v>0.23631024618346314</v>
      </c>
      <c r="K96" s="56"/>
      <c r="L96" s="64"/>
      <c r="M96" s="61"/>
      <c r="N96" s="56"/>
      <c r="O96" s="59">
        <f>O95+O92+O83+O69+O63+O60+O56+O49</f>
        <v>111701.4</v>
      </c>
      <c r="P96" s="56"/>
      <c r="Q96" s="58">
        <f>O96/$O$203</f>
        <v>0.38084102486751614</v>
      </c>
      <c r="R96" s="56"/>
      <c r="S96" s="57">
        <f>O96/12</f>
        <v>9308.4499999999989</v>
      </c>
    </row>
    <row r="97" spans="1:19" s="68" customFormat="1" ht="15.6" outlineLevel="1" x14ac:dyDescent="0.3">
      <c r="A97" s="69"/>
      <c r="B97" s="69"/>
      <c r="C97" s="83"/>
      <c r="D97" s="72"/>
      <c r="E97" s="71"/>
      <c r="F97" s="71"/>
      <c r="G97" s="72"/>
      <c r="H97" s="42"/>
      <c r="I97" s="72"/>
      <c r="J97" s="70"/>
      <c r="K97" s="72"/>
      <c r="L97" s="72"/>
      <c r="M97" s="71"/>
      <c r="N97" s="72"/>
      <c r="O97" s="42"/>
      <c r="P97" s="72"/>
      <c r="Q97" s="70"/>
      <c r="R97" s="72"/>
      <c r="S97" s="41"/>
    </row>
    <row r="98" spans="1:19" s="23" customFormat="1" ht="15.6" outlineLevel="1" x14ac:dyDescent="0.3">
      <c r="A98" s="4"/>
      <c r="B98" s="5"/>
      <c r="C98" s="74" t="s">
        <v>25</v>
      </c>
      <c r="D98" s="11"/>
      <c r="E98" s="71"/>
      <c r="F98" s="10"/>
      <c r="G98" s="11"/>
      <c r="H98" s="42"/>
      <c r="I98" s="11"/>
      <c r="J98" s="17"/>
      <c r="K98" s="11"/>
      <c r="L98" s="72"/>
      <c r="M98" s="10"/>
      <c r="N98" s="11"/>
      <c r="O98" s="42"/>
      <c r="P98" s="11"/>
      <c r="Q98" s="17"/>
      <c r="R98" s="11"/>
      <c r="S98" s="7"/>
    </row>
    <row r="99" spans="1:19" s="23" customFormat="1" ht="15.6" outlineLevel="2" x14ac:dyDescent="0.3">
      <c r="A99" s="34" t="s">
        <v>26</v>
      </c>
      <c r="B99" s="5"/>
      <c r="C99" s="74" t="s">
        <v>26</v>
      </c>
      <c r="D99" s="11"/>
      <c r="E99" s="71">
        <v>488.64</v>
      </c>
      <c r="F99" s="7">
        <f>(E99/10)*12</f>
        <v>586.36799999999994</v>
      </c>
      <c r="G99" s="11"/>
      <c r="H99" s="42"/>
      <c r="I99" s="11"/>
      <c r="J99" s="17"/>
      <c r="K99" s="11"/>
      <c r="L99" s="72"/>
      <c r="M99" s="10"/>
      <c r="N99" s="11"/>
      <c r="O99" s="42"/>
      <c r="P99" s="11"/>
      <c r="Q99" s="17"/>
      <c r="R99" s="11"/>
      <c r="S99" s="7">
        <f>O99/12</f>
        <v>0</v>
      </c>
    </row>
    <row r="100" spans="1:19" s="23" customFormat="1" ht="15.6" outlineLevel="2" x14ac:dyDescent="0.3">
      <c r="A100" s="34" t="s">
        <v>26</v>
      </c>
      <c r="B100" s="6"/>
      <c r="C100" s="161" t="s">
        <v>148</v>
      </c>
      <c r="D100" s="11"/>
      <c r="E100" s="10">
        <v>0</v>
      </c>
      <c r="F100" s="7">
        <f>(E100/10)*12</f>
        <v>0</v>
      </c>
      <c r="G100" s="11"/>
      <c r="H100" s="42">
        <v>300</v>
      </c>
      <c r="I100" s="11"/>
      <c r="J100" s="12">
        <f>H100/$H$203</f>
        <v>8.4828739117215031E-4</v>
      </c>
      <c r="K100" s="11"/>
      <c r="L100" s="72"/>
      <c r="M100" s="10"/>
      <c r="N100" s="11"/>
      <c r="O100" s="42">
        <v>300</v>
      </c>
      <c r="P100" s="11"/>
      <c r="Q100" s="12">
        <f>O100/$O$203</f>
        <v>1.0228368441241994E-3</v>
      </c>
      <c r="R100" s="11"/>
      <c r="S100" s="7">
        <f>O100/12</f>
        <v>25</v>
      </c>
    </row>
    <row r="101" spans="1:19" s="23" customFormat="1" ht="15.6" outlineLevel="2" x14ac:dyDescent="0.3">
      <c r="A101" s="34" t="s">
        <v>26</v>
      </c>
      <c r="B101" s="6"/>
      <c r="C101" s="161" t="s">
        <v>27</v>
      </c>
      <c r="D101" s="11"/>
      <c r="E101" s="10">
        <v>7192.59</v>
      </c>
      <c r="F101" s="7">
        <f>(E101/10)*12</f>
        <v>8631.1080000000002</v>
      </c>
      <c r="G101" s="11"/>
      <c r="H101" s="42">
        <v>13000</v>
      </c>
      <c r="I101" s="11"/>
      <c r="J101" s="12">
        <f>H101/$H$203</f>
        <v>3.6759120284126513E-2</v>
      </c>
      <c r="K101" s="11"/>
      <c r="L101" s="72"/>
      <c r="M101" s="10"/>
      <c r="N101" s="11"/>
      <c r="O101" s="42">
        <v>15000</v>
      </c>
      <c r="P101" s="11"/>
      <c r="Q101" s="12">
        <f>O101/$O$203</f>
        <v>5.1141842206209973E-2</v>
      </c>
      <c r="R101" s="11"/>
      <c r="S101" s="7">
        <f>O101/12</f>
        <v>1250</v>
      </c>
    </row>
    <row r="102" spans="1:19" s="23" customFormat="1" ht="15.6" outlineLevel="2" x14ac:dyDescent="0.3">
      <c r="A102" s="34" t="s">
        <v>26</v>
      </c>
      <c r="B102" s="6"/>
      <c r="C102" s="161" t="s">
        <v>184</v>
      </c>
      <c r="D102" s="11"/>
      <c r="E102" s="10">
        <v>954.21</v>
      </c>
      <c r="F102" s="7">
        <f>(E102/10)*12</f>
        <v>1145.0520000000001</v>
      </c>
      <c r="G102" s="11"/>
      <c r="H102" s="42">
        <v>13000</v>
      </c>
      <c r="I102" s="11"/>
      <c r="J102" s="12">
        <f>H102/$H$203</f>
        <v>3.6759120284126513E-2</v>
      </c>
      <c r="K102" s="11"/>
      <c r="L102" s="72"/>
      <c r="M102" s="10"/>
      <c r="N102" s="11"/>
      <c r="O102" s="42">
        <v>2000</v>
      </c>
      <c r="P102" s="11"/>
      <c r="Q102" s="12">
        <f>O102/$O$203</f>
        <v>6.8189122941613297E-3</v>
      </c>
      <c r="R102" s="11"/>
      <c r="S102" s="7">
        <f>O102/12</f>
        <v>166.66666666666666</v>
      </c>
    </row>
    <row r="103" spans="1:19" s="23" customFormat="1" ht="15.6" outlineLevel="1" x14ac:dyDescent="0.3">
      <c r="A103" s="25" t="s">
        <v>118</v>
      </c>
      <c r="B103" s="28"/>
      <c r="C103" s="76"/>
      <c r="D103" s="28"/>
      <c r="E103" s="39">
        <f>SUBTOTAL(9,E99:E102)</f>
        <v>8635.44</v>
      </c>
      <c r="F103" s="39">
        <f>SUBTOTAL(9,F99:F102)</f>
        <v>10362.528</v>
      </c>
      <c r="G103" s="28"/>
      <c r="H103" s="39">
        <f>SUBTOTAL(9,H99:H102)</f>
        <v>26300</v>
      </c>
      <c r="I103" s="28"/>
      <c r="J103" s="30">
        <f>SUBTOTAL(9,J99:J102)</f>
        <v>7.436652795942518E-2</v>
      </c>
      <c r="K103" s="28"/>
      <c r="L103" s="64"/>
      <c r="M103" s="29">
        <f>SUBTOTAL(9,M99:M102)</f>
        <v>0</v>
      </c>
      <c r="N103" s="28"/>
      <c r="O103" s="39">
        <f>SUBTOTAL(9,O99:O102)</f>
        <v>17300</v>
      </c>
      <c r="P103" s="28"/>
      <c r="Q103" s="30">
        <f>SUBTOTAL(9,Q99:Q102)</f>
        <v>5.8983591344495503E-2</v>
      </c>
      <c r="R103" s="28"/>
      <c r="S103" s="29">
        <f>SUBTOTAL(9,S99:S102)</f>
        <v>1441.6666666666667</v>
      </c>
    </row>
    <row r="104" spans="1:19" s="23" customFormat="1" outlineLevel="1" x14ac:dyDescent="0.25">
      <c r="A104" s="6"/>
      <c r="B104" s="6"/>
      <c r="C104" s="75"/>
      <c r="D104" s="11"/>
      <c r="E104" s="10"/>
      <c r="F104" s="10"/>
      <c r="G104" s="11"/>
      <c r="H104" s="41"/>
      <c r="I104" s="11"/>
      <c r="J104" s="17"/>
      <c r="K104" s="11"/>
      <c r="L104" s="72"/>
      <c r="M104" s="10"/>
      <c r="N104" s="11"/>
      <c r="O104" s="41"/>
      <c r="P104" s="11"/>
      <c r="Q104" s="17"/>
      <c r="R104" s="11"/>
      <c r="S104" s="7">
        <f t="shared" ref="S104:S111" si="15">O104/12</f>
        <v>0</v>
      </c>
    </row>
    <row r="105" spans="1:19" s="23" customFormat="1" ht="15.6" outlineLevel="2" x14ac:dyDescent="0.3">
      <c r="A105" s="34" t="s">
        <v>28</v>
      </c>
      <c r="B105" s="4"/>
      <c r="C105" s="160" t="s">
        <v>28</v>
      </c>
      <c r="D105" s="11"/>
      <c r="E105" s="10">
        <v>785</v>
      </c>
      <c r="F105" s="10"/>
      <c r="G105" s="11"/>
      <c r="H105" s="42"/>
      <c r="I105" s="11"/>
      <c r="J105" s="17"/>
      <c r="K105" s="11"/>
      <c r="L105" s="72"/>
      <c r="M105" s="10"/>
      <c r="N105" s="11"/>
      <c r="O105" s="42"/>
      <c r="P105" s="11"/>
      <c r="Q105" s="17"/>
      <c r="R105" s="11"/>
      <c r="S105" s="7">
        <f t="shared" si="15"/>
        <v>0</v>
      </c>
    </row>
    <row r="106" spans="1:19" s="23" customFormat="1" ht="15.6" outlineLevel="2" x14ac:dyDescent="0.3">
      <c r="A106" s="34" t="s">
        <v>28</v>
      </c>
      <c r="B106" s="6"/>
      <c r="C106" s="75" t="s">
        <v>54</v>
      </c>
      <c r="D106" s="11"/>
      <c r="E106" s="10">
        <v>568.29</v>
      </c>
      <c r="F106" s="7">
        <f t="shared" ref="F106:F112" si="16">(E106/10)*12</f>
        <v>681.94799999999987</v>
      </c>
      <c r="G106" s="11"/>
      <c r="H106" s="42">
        <v>500</v>
      </c>
      <c r="I106" s="11"/>
      <c r="J106" s="12">
        <f t="shared" ref="J106:J112" si="17">H106/$H$203</f>
        <v>1.4138123186202504E-3</v>
      </c>
      <c r="K106" s="11"/>
      <c r="L106" s="72"/>
      <c r="M106" s="10"/>
      <c r="N106" s="11"/>
      <c r="O106" s="42">
        <v>700</v>
      </c>
      <c r="P106" s="11"/>
      <c r="Q106" s="12">
        <f t="shared" ref="Q106:Q112" si="18">O106/$O$203</f>
        <v>2.3866193029564654E-3</v>
      </c>
      <c r="R106" s="11"/>
      <c r="S106" s="7">
        <f t="shared" si="15"/>
        <v>58.333333333333336</v>
      </c>
    </row>
    <row r="107" spans="1:19" s="23" customFormat="1" ht="15.6" outlineLevel="2" x14ac:dyDescent="0.3">
      <c r="A107" s="34" t="s">
        <v>28</v>
      </c>
      <c r="B107" s="6"/>
      <c r="C107" s="75" t="s">
        <v>55</v>
      </c>
      <c r="D107" s="11"/>
      <c r="E107" s="10">
        <v>3848.73</v>
      </c>
      <c r="F107" s="7">
        <f t="shared" si="16"/>
        <v>4618.4759999999997</v>
      </c>
      <c r="G107" s="11"/>
      <c r="H107" s="42">
        <v>4500</v>
      </c>
      <c r="I107" s="11"/>
      <c r="J107" s="12">
        <f t="shared" si="17"/>
        <v>1.2724310867582253E-2</v>
      </c>
      <c r="K107" s="11"/>
      <c r="L107" s="72"/>
      <c r="M107" s="10"/>
      <c r="N107" s="11"/>
      <c r="O107" s="42">
        <v>4700</v>
      </c>
      <c r="P107" s="11"/>
      <c r="Q107" s="12">
        <f t="shared" si="18"/>
        <v>1.6024443891279123E-2</v>
      </c>
      <c r="R107" s="11"/>
      <c r="S107" s="7">
        <f t="shared" si="15"/>
        <v>391.66666666666669</v>
      </c>
    </row>
    <row r="108" spans="1:19" s="23" customFormat="1" ht="15.6" outlineLevel="2" x14ac:dyDescent="0.3">
      <c r="A108" s="34" t="s">
        <v>28</v>
      </c>
      <c r="B108" s="6"/>
      <c r="C108" s="75" t="s">
        <v>56</v>
      </c>
      <c r="D108" s="11"/>
      <c r="E108" s="10">
        <v>1227.94</v>
      </c>
      <c r="F108" s="7">
        <f t="shared" si="16"/>
        <v>1473.5280000000002</v>
      </c>
      <c r="G108" s="11"/>
      <c r="H108" s="42">
        <v>2000</v>
      </c>
      <c r="I108" s="11"/>
      <c r="J108" s="12">
        <f t="shared" si="17"/>
        <v>5.6552492744810015E-3</v>
      </c>
      <c r="K108" s="11"/>
      <c r="L108" s="72"/>
      <c r="M108" s="10"/>
      <c r="N108" s="11"/>
      <c r="O108" s="42">
        <v>1200</v>
      </c>
      <c r="P108" s="11"/>
      <c r="Q108" s="12">
        <f t="shared" si="18"/>
        <v>4.0913473764967977E-3</v>
      </c>
      <c r="R108" s="11"/>
      <c r="S108" s="7">
        <f t="shared" si="15"/>
        <v>100</v>
      </c>
    </row>
    <row r="109" spans="1:19" s="23" customFormat="1" ht="15.6" outlineLevel="2" x14ac:dyDescent="0.3">
      <c r="A109" s="34" t="s">
        <v>28</v>
      </c>
      <c r="B109" s="6"/>
      <c r="C109" s="75" t="s">
        <v>57</v>
      </c>
      <c r="D109" s="11"/>
      <c r="E109" s="10">
        <v>3000</v>
      </c>
      <c r="F109" s="7">
        <f t="shared" si="16"/>
        <v>3600</v>
      </c>
      <c r="G109" s="11"/>
      <c r="H109" s="42">
        <v>3600</v>
      </c>
      <c r="I109" s="11"/>
      <c r="J109" s="12">
        <f t="shared" si="17"/>
        <v>1.0179448694065804E-2</v>
      </c>
      <c r="K109" s="11"/>
      <c r="L109" s="72"/>
      <c r="M109" s="15"/>
      <c r="N109" s="11"/>
      <c r="O109" s="42">
        <v>3600</v>
      </c>
      <c r="P109" s="11"/>
      <c r="Q109" s="12">
        <f t="shared" si="18"/>
        <v>1.2274042129490393E-2</v>
      </c>
      <c r="R109" s="11"/>
      <c r="S109" s="7">
        <f t="shared" si="15"/>
        <v>300</v>
      </c>
    </row>
    <row r="110" spans="1:19" s="23" customFormat="1" ht="15.6" outlineLevel="2" x14ac:dyDescent="0.3">
      <c r="A110" s="34" t="s">
        <v>28</v>
      </c>
      <c r="B110" s="6"/>
      <c r="C110" s="75" t="s">
        <v>58</v>
      </c>
      <c r="D110" s="11"/>
      <c r="E110" s="10">
        <v>1352.5</v>
      </c>
      <c r="F110" s="7">
        <f t="shared" si="16"/>
        <v>1623</v>
      </c>
      <c r="G110" s="11"/>
      <c r="H110" s="42">
        <v>2000</v>
      </c>
      <c r="I110" s="11"/>
      <c r="J110" s="12">
        <f t="shared" si="17"/>
        <v>5.6552492744810015E-3</v>
      </c>
      <c r="K110" s="11"/>
      <c r="L110" s="72"/>
      <c r="M110" s="10"/>
      <c r="N110" s="11"/>
      <c r="O110" s="42">
        <v>2000</v>
      </c>
      <c r="P110" s="11"/>
      <c r="Q110" s="12">
        <f t="shared" si="18"/>
        <v>6.8189122941613297E-3</v>
      </c>
      <c r="R110" s="11"/>
      <c r="S110" s="7">
        <f t="shared" si="15"/>
        <v>166.66666666666666</v>
      </c>
    </row>
    <row r="111" spans="1:19" s="23" customFormat="1" ht="15.6" outlineLevel="2" x14ac:dyDescent="0.3">
      <c r="A111" s="34" t="s">
        <v>28</v>
      </c>
      <c r="B111" s="6"/>
      <c r="C111" s="169" t="s">
        <v>60</v>
      </c>
      <c r="D111" s="72"/>
      <c r="E111" s="41">
        <v>772.13</v>
      </c>
      <c r="F111" s="171">
        <f t="shared" si="16"/>
        <v>926.55599999999993</v>
      </c>
      <c r="G111" s="72"/>
      <c r="H111" s="42">
        <f>2400+1656.73</f>
        <v>4056.73</v>
      </c>
      <c r="I111" s="72"/>
      <c r="J111" s="210">
        <f t="shared" si="17"/>
        <v>1.1470909694632657E-2</v>
      </c>
      <c r="K111" s="72"/>
      <c r="L111" s="72"/>
      <c r="M111" s="41" t="s">
        <v>179</v>
      </c>
      <c r="N111" s="72"/>
      <c r="O111" s="42">
        <v>2000</v>
      </c>
      <c r="P111" s="11"/>
      <c r="Q111" s="12">
        <f t="shared" si="18"/>
        <v>6.8189122941613297E-3</v>
      </c>
      <c r="R111" s="11"/>
      <c r="S111" s="7">
        <f t="shared" si="15"/>
        <v>166.66666666666666</v>
      </c>
    </row>
    <row r="112" spans="1:19" s="155" customFormat="1" ht="46.2" outlineLevel="2" x14ac:dyDescent="0.3">
      <c r="A112" s="134" t="s">
        <v>28</v>
      </c>
      <c r="B112" s="123"/>
      <c r="C112" s="123" t="s">
        <v>59</v>
      </c>
      <c r="D112" s="125"/>
      <c r="E112" s="136">
        <v>510</v>
      </c>
      <c r="F112" s="137">
        <f t="shared" si="16"/>
        <v>612</v>
      </c>
      <c r="G112" s="125"/>
      <c r="H112" s="137">
        <f>63*12</f>
        <v>756</v>
      </c>
      <c r="I112" s="125"/>
      <c r="J112" s="138">
        <f t="shared" si="17"/>
        <v>2.1376842257538188E-3</v>
      </c>
      <c r="K112" s="125"/>
      <c r="L112" s="197"/>
      <c r="M112" s="146" t="s">
        <v>172</v>
      </c>
      <c r="N112" s="125"/>
      <c r="O112" s="137">
        <f>63*12</f>
        <v>756</v>
      </c>
      <c r="P112" s="125"/>
      <c r="Q112" s="138">
        <f t="shared" si="18"/>
        <v>2.5775488471929827E-3</v>
      </c>
      <c r="R112" s="125"/>
      <c r="S112" s="126">
        <f>O112/12</f>
        <v>63</v>
      </c>
    </row>
    <row r="113" spans="1:19" s="23" customFormat="1" ht="15.6" outlineLevel="1" x14ac:dyDescent="0.3">
      <c r="A113" s="25" t="s">
        <v>119</v>
      </c>
      <c r="B113" s="28"/>
      <c r="C113" s="76"/>
      <c r="D113" s="28"/>
      <c r="E113" s="39">
        <f>SUBTOTAL(9,E105:E112)</f>
        <v>12064.59</v>
      </c>
      <c r="F113" s="39">
        <f>SUBTOTAL(9,F105:F112)</f>
        <v>13535.508</v>
      </c>
      <c r="G113" s="28"/>
      <c r="H113" s="39">
        <f>SUBTOTAL(9,H105:H112)</f>
        <v>17412.73</v>
      </c>
      <c r="I113" s="28"/>
      <c r="J113" s="30">
        <f>SUBTOTAL(9,J105:J112)</f>
        <v>4.9236664349616786E-2</v>
      </c>
      <c r="K113" s="28"/>
      <c r="L113" s="64"/>
      <c r="M113" s="29">
        <f>SUBTOTAL(9,M105:M112)</f>
        <v>0</v>
      </c>
      <c r="N113" s="28"/>
      <c r="O113" s="39">
        <f>SUBTOTAL(9,O105:O112)</f>
        <v>14956</v>
      </c>
      <c r="P113" s="28"/>
      <c r="Q113" s="30">
        <f>SUBTOTAL(9,Q105:Q112)</f>
        <v>5.0991826135738424E-2</v>
      </c>
      <c r="R113" s="28"/>
      <c r="S113" s="29">
        <f>SUBTOTAL(9,S105:S112)</f>
        <v>1246.3333333333333</v>
      </c>
    </row>
    <row r="114" spans="1:19" s="23" customFormat="1" ht="15.6" outlineLevel="1" x14ac:dyDescent="0.3">
      <c r="A114" s="5"/>
      <c r="B114" s="6"/>
      <c r="C114" s="75"/>
      <c r="D114" s="11"/>
      <c r="E114" s="10"/>
      <c r="F114" s="10"/>
      <c r="G114" s="11"/>
      <c r="H114" s="42"/>
      <c r="I114" s="11"/>
      <c r="J114" s="12"/>
      <c r="K114" s="11"/>
      <c r="L114" s="72"/>
      <c r="M114" s="10"/>
      <c r="N114" s="11"/>
      <c r="O114" s="42"/>
      <c r="P114" s="11"/>
      <c r="Q114" s="12"/>
      <c r="R114" s="11"/>
      <c r="S114" s="7"/>
    </row>
    <row r="115" spans="1:19" s="23" customFormat="1" ht="15.6" outlineLevel="2" x14ac:dyDescent="0.3">
      <c r="A115" s="34" t="s">
        <v>29</v>
      </c>
      <c r="B115" s="4"/>
      <c r="C115" s="74" t="s">
        <v>29</v>
      </c>
      <c r="D115" s="11"/>
      <c r="E115" s="10"/>
      <c r="F115" s="10"/>
      <c r="G115" s="11"/>
      <c r="H115" s="42"/>
      <c r="I115" s="11"/>
      <c r="J115" s="17"/>
      <c r="K115" s="11"/>
      <c r="L115" s="72"/>
      <c r="M115" s="10"/>
      <c r="N115" s="11"/>
      <c r="O115" s="42"/>
      <c r="P115" s="11"/>
      <c r="Q115" s="17"/>
      <c r="R115" s="11"/>
      <c r="S115" s="7">
        <f t="shared" ref="S115:S126" si="19">O115/12</f>
        <v>0</v>
      </c>
    </row>
    <row r="116" spans="1:19" s="23" customFormat="1" ht="15.6" outlineLevel="2" x14ac:dyDescent="0.3">
      <c r="A116" s="34" t="s">
        <v>29</v>
      </c>
      <c r="B116" s="5"/>
      <c r="C116" s="161" t="s">
        <v>62</v>
      </c>
      <c r="D116" s="11"/>
      <c r="E116" s="10">
        <v>5300</v>
      </c>
      <c r="F116" s="7">
        <f t="shared" ref="F116:F126" si="20">(E116/10)*12</f>
        <v>6360</v>
      </c>
      <c r="G116" s="11"/>
      <c r="H116" s="42">
        <v>6000</v>
      </c>
      <c r="I116" s="11"/>
      <c r="J116" s="12">
        <f t="shared" ref="J116:J122" si="21">H116/$H$203</f>
        <v>1.6965747823443005E-2</v>
      </c>
      <c r="K116" s="11"/>
      <c r="L116" s="72"/>
      <c r="M116" s="10"/>
      <c r="N116" s="11"/>
      <c r="O116" s="42">
        <f>500*12</f>
        <v>6000</v>
      </c>
      <c r="P116" s="11"/>
      <c r="Q116" s="12">
        <f t="shared" ref="Q116:Q123" si="22">O116/$O$203</f>
        <v>2.0456736882483988E-2</v>
      </c>
      <c r="R116" s="11"/>
      <c r="S116" s="7">
        <f t="shared" si="19"/>
        <v>500</v>
      </c>
    </row>
    <row r="117" spans="1:19" s="23" customFormat="1" ht="15.6" outlineLevel="2" x14ac:dyDescent="0.3">
      <c r="A117" s="34" t="s">
        <v>29</v>
      </c>
      <c r="B117" s="5"/>
      <c r="C117" s="161" t="s">
        <v>63</v>
      </c>
      <c r="D117" s="11"/>
      <c r="E117" s="10">
        <v>2512.67</v>
      </c>
      <c r="F117" s="7">
        <f t="shared" si="20"/>
        <v>3015.2039999999997</v>
      </c>
      <c r="G117" s="11"/>
      <c r="H117" s="42">
        <v>2500</v>
      </c>
      <c r="I117" s="11"/>
      <c r="J117" s="12">
        <f t="shared" si="21"/>
        <v>7.0690615931012519E-3</v>
      </c>
      <c r="K117" s="11"/>
      <c r="L117" s="72"/>
      <c r="M117" s="14" t="s">
        <v>171</v>
      </c>
      <c r="N117" s="11"/>
      <c r="O117" s="42">
        <f>280*12</f>
        <v>3360</v>
      </c>
      <c r="P117" s="11"/>
      <c r="Q117" s="12">
        <f t="shared" si="22"/>
        <v>1.1455772654191034E-2</v>
      </c>
      <c r="R117" s="11"/>
      <c r="S117" s="7">
        <f t="shared" si="19"/>
        <v>280</v>
      </c>
    </row>
    <row r="118" spans="1:19" s="23" customFormat="1" ht="15.6" outlineLevel="2" x14ac:dyDescent="0.3">
      <c r="A118" s="34" t="s">
        <v>29</v>
      </c>
      <c r="B118" s="5"/>
      <c r="C118" s="161" t="s">
        <v>102</v>
      </c>
      <c r="D118" s="11"/>
      <c r="E118" s="10">
        <v>0</v>
      </c>
      <c r="F118" s="7">
        <f t="shared" si="20"/>
        <v>0</v>
      </c>
      <c r="G118" s="11"/>
      <c r="H118" s="42">
        <v>700</v>
      </c>
      <c r="I118" s="11"/>
      <c r="J118" s="12">
        <f t="shared" si="21"/>
        <v>1.9793372460683504E-3</v>
      </c>
      <c r="K118" s="11"/>
      <c r="L118" s="72"/>
      <c r="M118" s="10"/>
      <c r="N118" s="11"/>
      <c r="O118" s="42">
        <v>700</v>
      </c>
      <c r="P118" s="11"/>
      <c r="Q118" s="12">
        <f t="shared" si="22"/>
        <v>2.3866193029564654E-3</v>
      </c>
      <c r="R118" s="11"/>
      <c r="S118" s="7">
        <f t="shared" si="19"/>
        <v>58.333333333333336</v>
      </c>
    </row>
    <row r="119" spans="1:19" s="23" customFormat="1" ht="15.6" outlineLevel="2" x14ac:dyDescent="0.3">
      <c r="A119" s="34" t="s">
        <v>29</v>
      </c>
      <c r="B119" s="5"/>
      <c r="C119" s="161" t="s">
        <v>64</v>
      </c>
      <c r="D119" s="11"/>
      <c r="E119" s="10">
        <v>4259</v>
      </c>
      <c r="F119" s="7">
        <f t="shared" si="20"/>
        <v>5110.7999999999993</v>
      </c>
      <c r="G119" s="11"/>
      <c r="H119" s="42">
        <v>4000</v>
      </c>
      <c r="I119" s="11"/>
      <c r="J119" s="12">
        <f t="shared" si="21"/>
        <v>1.1310498548962003E-2</v>
      </c>
      <c r="K119" s="11"/>
      <c r="L119" s="72"/>
      <c r="M119" s="10"/>
      <c r="N119" s="11"/>
      <c r="O119" s="42">
        <v>5500</v>
      </c>
      <c r="P119" s="11"/>
      <c r="Q119" s="12">
        <f t="shared" si="22"/>
        <v>1.8752008808943656E-2</v>
      </c>
      <c r="R119" s="11"/>
      <c r="S119" s="7">
        <f t="shared" si="19"/>
        <v>458.33333333333331</v>
      </c>
    </row>
    <row r="120" spans="1:19" s="23" customFormat="1" ht="15.6" outlineLevel="2" x14ac:dyDescent="0.3">
      <c r="A120" s="34" t="s">
        <v>29</v>
      </c>
      <c r="B120" s="6"/>
      <c r="C120" s="75" t="s">
        <v>65</v>
      </c>
      <c r="D120" s="11"/>
      <c r="E120" s="10">
        <v>60.75</v>
      </c>
      <c r="F120" s="7">
        <f t="shared" si="20"/>
        <v>72.900000000000006</v>
      </c>
      <c r="G120" s="11"/>
      <c r="H120" s="42">
        <v>900</v>
      </c>
      <c r="I120" s="11"/>
      <c r="J120" s="12">
        <f t="shared" si="21"/>
        <v>2.5448621735164509E-3</v>
      </c>
      <c r="K120" s="11"/>
      <c r="L120" s="72"/>
      <c r="M120" s="10"/>
      <c r="N120" s="11"/>
      <c r="O120" s="42">
        <v>500</v>
      </c>
      <c r="P120" s="11"/>
      <c r="Q120" s="12">
        <f t="shared" si="22"/>
        <v>1.7047280735403324E-3</v>
      </c>
      <c r="R120" s="11"/>
      <c r="S120" s="7">
        <f t="shared" si="19"/>
        <v>41.666666666666664</v>
      </c>
    </row>
    <row r="121" spans="1:19" s="23" customFormat="1" ht="15.6" outlineLevel="2" x14ac:dyDescent="0.3">
      <c r="A121" s="34" t="s">
        <v>29</v>
      </c>
      <c r="B121" s="6"/>
      <c r="C121" s="75" t="s">
        <v>66</v>
      </c>
      <c r="D121" s="11"/>
      <c r="E121" s="10">
        <v>13.77</v>
      </c>
      <c r="F121" s="7">
        <f t="shared" si="20"/>
        <v>16.524000000000001</v>
      </c>
      <c r="G121" s="11"/>
      <c r="H121" s="42">
        <v>200</v>
      </c>
      <c r="I121" s="11"/>
      <c r="J121" s="12">
        <f t="shared" si="21"/>
        <v>5.6552492744810017E-4</v>
      </c>
      <c r="K121" s="11"/>
      <c r="L121" s="72"/>
      <c r="M121" s="10"/>
      <c r="N121" s="11"/>
      <c r="O121" s="42">
        <v>200</v>
      </c>
      <c r="P121" s="11"/>
      <c r="Q121" s="12">
        <f t="shared" si="22"/>
        <v>6.8189122941613291E-4</v>
      </c>
      <c r="R121" s="11"/>
      <c r="S121" s="7">
        <f t="shared" si="19"/>
        <v>16.666666666666668</v>
      </c>
    </row>
    <row r="122" spans="1:19" s="23" customFormat="1" ht="15.6" outlineLevel="2" x14ac:dyDescent="0.3">
      <c r="A122" s="34" t="s">
        <v>29</v>
      </c>
      <c r="B122" s="91"/>
      <c r="C122" s="73" t="s">
        <v>67</v>
      </c>
      <c r="D122" s="11"/>
      <c r="E122" s="10">
        <v>0</v>
      </c>
      <c r="F122" s="7">
        <f t="shared" si="20"/>
        <v>0</v>
      </c>
      <c r="G122" s="11"/>
      <c r="H122" s="42"/>
      <c r="I122" s="11"/>
      <c r="J122" s="12">
        <f t="shared" si="21"/>
        <v>0</v>
      </c>
      <c r="K122" s="11"/>
      <c r="L122" s="72"/>
      <c r="M122" s="10"/>
      <c r="N122" s="11"/>
      <c r="O122" s="42"/>
      <c r="P122" s="11"/>
      <c r="Q122" s="12">
        <f t="shared" si="22"/>
        <v>0</v>
      </c>
      <c r="R122" s="11"/>
      <c r="S122" s="7">
        <f t="shared" si="19"/>
        <v>0</v>
      </c>
    </row>
    <row r="123" spans="1:19" s="23" customFormat="1" ht="15.6" outlineLevel="2" x14ac:dyDescent="0.3">
      <c r="A123" s="34"/>
      <c r="B123" s="91"/>
      <c r="C123" s="73" t="s">
        <v>138</v>
      </c>
      <c r="D123" s="11"/>
      <c r="E123" s="10">
        <v>0</v>
      </c>
      <c r="F123" s="7">
        <f t="shared" si="20"/>
        <v>0</v>
      </c>
      <c r="G123" s="11"/>
      <c r="H123" s="42"/>
      <c r="I123" s="11"/>
      <c r="J123" s="12"/>
      <c r="K123" s="11"/>
      <c r="L123" s="72"/>
      <c r="M123" s="10"/>
      <c r="N123" s="11"/>
      <c r="O123" s="42"/>
      <c r="P123" s="11"/>
      <c r="Q123" s="12">
        <f t="shared" si="22"/>
        <v>0</v>
      </c>
      <c r="R123" s="11"/>
      <c r="S123" s="7">
        <f t="shared" si="19"/>
        <v>0</v>
      </c>
    </row>
    <row r="124" spans="1:19" s="23" customFormat="1" ht="15.6" outlineLevel="2" x14ac:dyDescent="0.3">
      <c r="A124" s="34"/>
      <c r="B124" s="91"/>
      <c r="C124" s="75" t="s">
        <v>142</v>
      </c>
      <c r="D124" s="11"/>
      <c r="E124" s="10">
        <v>209.97</v>
      </c>
      <c r="F124" s="7">
        <f t="shared" si="20"/>
        <v>251.964</v>
      </c>
      <c r="G124" s="11"/>
      <c r="H124" s="42">
        <v>200</v>
      </c>
      <c r="I124" s="11"/>
      <c r="J124" s="12"/>
      <c r="K124" s="11"/>
      <c r="L124" s="72"/>
      <c r="M124" s="10" t="s">
        <v>169</v>
      </c>
      <c r="N124" s="11"/>
      <c r="O124" s="42">
        <v>300</v>
      </c>
      <c r="P124" s="11"/>
      <c r="Q124" s="12">
        <f>O124/$O$203</f>
        <v>1.0228368441241994E-3</v>
      </c>
      <c r="R124" s="11"/>
      <c r="S124" s="7">
        <f t="shared" si="19"/>
        <v>25</v>
      </c>
    </row>
    <row r="125" spans="1:19" s="23" customFormat="1" ht="15.6" outlineLevel="2" x14ac:dyDescent="0.3">
      <c r="A125" s="34" t="s">
        <v>29</v>
      </c>
      <c r="B125" s="38"/>
      <c r="C125" s="75" t="s">
        <v>68</v>
      </c>
      <c r="D125" s="11"/>
      <c r="E125" s="10">
        <v>1490.79</v>
      </c>
      <c r="F125" s="7">
        <f t="shared" si="20"/>
        <v>1788.9480000000001</v>
      </c>
      <c r="G125" s="11"/>
      <c r="H125" s="42">
        <v>2500</v>
      </c>
      <c r="I125" s="11"/>
      <c r="J125" s="12">
        <f>H125/$H$203</f>
        <v>7.0690615931012519E-3</v>
      </c>
      <c r="K125" s="11"/>
      <c r="L125" s="72"/>
      <c r="M125" s="10"/>
      <c r="N125" s="11"/>
      <c r="O125" s="42">
        <v>2000</v>
      </c>
      <c r="P125" s="11"/>
      <c r="Q125" s="12">
        <f>O125/$O$203</f>
        <v>6.8189122941613297E-3</v>
      </c>
      <c r="R125" s="11"/>
      <c r="S125" s="7">
        <f t="shared" si="19"/>
        <v>166.66666666666666</v>
      </c>
    </row>
    <row r="126" spans="1:19" s="23" customFormat="1" ht="15.6" outlineLevel="2" x14ac:dyDescent="0.3">
      <c r="A126" s="34" t="s">
        <v>29</v>
      </c>
      <c r="B126" s="91"/>
      <c r="C126" s="75" t="s">
        <v>69</v>
      </c>
      <c r="D126" s="11"/>
      <c r="E126" s="10">
        <v>545</v>
      </c>
      <c r="F126" s="7">
        <f t="shared" si="20"/>
        <v>654</v>
      </c>
      <c r="G126" s="11"/>
      <c r="H126" s="42">
        <v>500</v>
      </c>
      <c r="I126" s="11"/>
      <c r="J126" s="12">
        <f>H126/$H$203</f>
        <v>1.4138123186202504E-3</v>
      </c>
      <c r="K126" s="11"/>
      <c r="L126" s="72"/>
      <c r="M126" s="10"/>
      <c r="N126" s="11"/>
      <c r="O126" s="42">
        <v>700</v>
      </c>
      <c r="P126" s="11"/>
      <c r="Q126" s="12">
        <f>O126/$O$203</f>
        <v>2.3866193029564654E-3</v>
      </c>
      <c r="R126" s="11"/>
      <c r="S126" s="7">
        <f t="shared" si="19"/>
        <v>58.333333333333336</v>
      </c>
    </row>
    <row r="127" spans="1:19" s="23" customFormat="1" ht="15.6" outlineLevel="1" x14ac:dyDescent="0.3">
      <c r="A127" s="25" t="s">
        <v>120</v>
      </c>
      <c r="B127" s="27"/>
      <c r="C127" s="76"/>
      <c r="D127" s="28"/>
      <c r="E127" s="39">
        <f>SUBTOTAL(9,E115:E126)</f>
        <v>14391.95</v>
      </c>
      <c r="F127" s="39">
        <f>SUBTOTAL(9,F115:F126)</f>
        <v>17270.339999999997</v>
      </c>
      <c r="G127" s="28"/>
      <c r="H127" s="39">
        <f>SUBTOTAL(9,H115:H126)</f>
        <v>17500</v>
      </c>
      <c r="I127" s="28"/>
      <c r="J127" s="30">
        <f>SUBTOTAL(9,J115:J126)</f>
        <v>4.8917906224260663E-2</v>
      </c>
      <c r="K127" s="28"/>
      <c r="L127" s="64"/>
      <c r="M127" s="29">
        <f>SUBTOTAL(9,M115:M126)</f>
        <v>0</v>
      </c>
      <c r="N127" s="28"/>
      <c r="O127" s="39">
        <f>SUBTOTAL(9,O115:O126)</f>
        <v>19260</v>
      </c>
      <c r="P127" s="28"/>
      <c r="Q127" s="30">
        <f>SUBTOTAL(9,Q115:Q126)</f>
        <v>6.5666125392773611E-2</v>
      </c>
      <c r="R127" s="28"/>
      <c r="S127" s="29">
        <f>SUBTOTAL(9,S115:S126)</f>
        <v>1605.0000000000002</v>
      </c>
    </row>
    <row r="128" spans="1:19" s="23" customFormat="1" outlineLevel="1" x14ac:dyDescent="0.25">
      <c r="A128" s="11"/>
      <c r="B128" s="11"/>
      <c r="C128" s="80"/>
      <c r="D128" s="11"/>
      <c r="E128" s="10"/>
      <c r="F128" s="10"/>
      <c r="G128" s="11"/>
      <c r="H128" s="41"/>
      <c r="I128" s="11"/>
      <c r="J128" s="20"/>
      <c r="K128" s="11"/>
      <c r="L128" s="72"/>
      <c r="M128" s="10"/>
      <c r="N128" s="11"/>
      <c r="O128" s="41"/>
      <c r="P128" s="11"/>
      <c r="Q128" s="20"/>
      <c r="R128" s="11"/>
      <c r="S128" s="10"/>
    </row>
    <row r="129" spans="1:19" s="23" customFormat="1" ht="15.6" outlineLevel="2" x14ac:dyDescent="0.3">
      <c r="A129" s="11"/>
      <c r="B129" s="9"/>
      <c r="C129" s="84"/>
      <c r="D129" s="11"/>
      <c r="E129" s="10"/>
      <c r="F129" s="10"/>
      <c r="G129" s="11"/>
      <c r="H129" s="8"/>
      <c r="I129" s="11"/>
      <c r="J129" s="20"/>
      <c r="K129" s="11"/>
      <c r="L129" s="72"/>
      <c r="M129" s="10"/>
      <c r="N129" s="11"/>
      <c r="O129" s="8"/>
      <c r="P129" s="11"/>
      <c r="Q129" s="20"/>
      <c r="R129" s="11"/>
      <c r="S129" s="10"/>
    </row>
    <row r="130" spans="1:19" s="23" customFormat="1" ht="15.6" outlineLevel="1" x14ac:dyDescent="0.3">
      <c r="A130" s="54" t="s">
        <v>121</v>
      </c>
      <c r="B130" s="55"/>
      <c r="C130" s="85"/>
      <c r="D130" s="56"/>
      <c r="E130" s="59">
        <f>SUBTOTAL(9,E98:E129)</f>
        <v>35091.980000000003</v>
      </c>
      <c r="F130" s="59">
        <f>SUBTOTAL(9,F98:F129)</f>
        <v>41168.376000000004</v>
      </c>
      <c r="G130" s="56"/>
      <c r="H130" s="59">
        <f>SUBTOTAL(9,H98:H129)</f>
        <v>61212.73</v>
      </c>
      <c r="I130" s="56"/>
      <c r="J130" s="58">
        <f>H130/H203</f>
        <v>0.17308662346075074</v>
      </c>
      <c r="K130" s="56"/>
      <c r="L130" s="64"/>
      <c r="M130" s="57">
        <f>SUBTOTAL(9,M129:M129)</f>
        <v>0</v>
      </c>
      <c r="N130" s="56"/>
      <c r="O130" s="59">
        <f>SUBTOTAL(9,O98:O129)</f>
        <v>51516</v>
      </c>
      <c r="P130" s="56"/>
      <c r="Q130" s="58">
        <f>O130/$O$203</f>
        <v>0.17564154287300751</v>
      </c>
      <c r="R130" s="56"/>
      <c r="S130" s="57">
        <f>SUBTOTAL(9,S72:S129)</f>
        <v>20059.066666666669</v>
      </c>
    </row>
    <row r="131" spans="1:19" s="23" customFormat="1" outlineLevel="1" x14ac:dyDescent="0.25">
      <c r="A131" s="6"/>
      <c r="B131" s="6"/>
      <c r="C131" s="75"/>
      <c r="D131" s="11"/>
      <c r="E131" s="10"/>
      <c r="F131" s="10"/>
      <c r="G131" s="11"/>
      <c r="H131" s="41"/>
      <c r="I131" s="11"/>
      <c r="J131" s="17"/>
      <c r="K131" s="11"/>
      <c r="L131" s="72"/>
      <c r="M131" s="10"/>
      <c r="N131" s="11"/>
      <c r="O131" s="41"/>
      <c r="P131" s="11"/>
      <c r="Q131" s="17"/>
      <c r="R131" s="11"/>
      <c r="S131" s="7"/>
    </row>
    <row r="132" spans="1:19" s="23" customFormat="1" ht="15.6" outlineLevel="2" x14ac:dyDescent="0.3">
      <c r="A132" s="34" t="s">
        <v>70</v>
      </c>
      <c r="B132" s="5"/>
      <c r="C132" s="111" t="s">
        <v>177</v>
      </c>
      <c r="D132" s="11"/>
      <c r="E132" s="10"/>
      <c r="F132" s="10"/>
      <c r="G132" s="11"/>
      <c r="H132" s="42"/>
      <c r="I132" s="11"/>
      <c r="J132" s="17"/>
      <c r="K132" s="11"/>
      <c r="L132" s="72"/>
      <c r="M132" s="10"/>
      <c r="N132" s="11"/>
      <c r="O132" s="42"/>
      <c r="P132" s="11"/>
      <c r="Q132" s="17"/>
      <c r="R132" s="11"/>
      <c r="S132" s="7"/>
    </row>
    <row r="133" spans="1:19" s="23" customFormat="1" ht="15.6" outlineLevel="2" x14ac:dyDescent="0.3">
      <c r="A133" s="34" t="s">
        <v>70</v>
      </c>
      <c r="B133" s="4"/>
      <c r="C133" s="75" t="s">
        <v>30</v>
      </c>
      <c r="D133" s="11"/>
      <c r="E133" s="10">
        <v>7306.23</v>
      </c>
      <c r="F133" s="7">
        <f>(E133/10)*12</f>
        <v>8767.4759999999987</v>
      </c>
      <c r="G133" s="11"/>
      <c r="H133" s="42">
        <v>7500</v>
      </c>
      <c r="I133" s="11"/>
      <c r="J133" s="12">
        <f>H133/$H$203</f>
        <v>2.1207184779303757E-2</v>
      </c>
      <c r="K133" s="11"/>
      <c r="L133" s="72"/>
      <c r="M133" s="10"/>
      <c r="N133" s="11"/>
      <c r="O133" s="42">
        <v>9000</v>
      </c>
      <c r="P133" s="11"/>
      <c r="Q133" s="12">
        <f>O133/$O$203</f>
        <v>3.0685105323725984E-2</v>
      </c>
      <c r="R133" s="11"/>
      <c r="S133" s="7">
        <f>O133/12</f>
        <v>750</v>
      </c>
    </row>
    <row r="134" spans="1:19" s="23" customFormat="1" ht="15.6" outlineLevel="1" x14ac:dyDescent="0.3">
      <c r="A134" s="54" t="s">
        <v>122</v>
      </c>
      <c r="B134" s="55"/>
      <c r="C134" s="85"/>
      <c r="D134" s="56"/>
      <c r="E134" s="59">
        <f>SUBTOTAL(9,E132:E133)</f>
        <v>7306.23</v>
      </c>
      <c r="F134" s="59">
        <f>SUBTOTAL(9,F132:F133)</f>
        <v>8767.4759999999987</v>
      </c>
      <c r="G134" s="56"/>
      <c r="H134" s="59">
        <f>SUBTOTAL(9,H132:H133)</f>
        <v>7500</v>
      </c>
      <c r="I134" s="56"/>
      <c r="J134" s="58">
        <f>H134/H203</f>
        <v>2.1207184779303757E-2</v>
      </c>
      <c r="K134" s="56"/>
      <c r="L134" s="64"/>
      <c r="M134" s="57">
        <f>SUBTOTAL(9,M132:M133)</f>
        <v>0</v>
      </c>
      <c r="N134" s="56"/>
      <c r="O134" s="59">
        <f>SUBTOTAL(9,O132:O133)</f>
        <v>9000</v>
      </c>
      <c r="P134" s="56"/>
      <c r="Q134" s="58">
        <f>O134/$O$203</f>
        <v>3.0685105323725984E-2</v>
      </c>
      <c r="R134" s="56"/>
      <c r="S134" s="57">
        <f>SUBTOTAL(9,S132:S133)</f>
        <v>750</v>
      </c>
    </row>
    <row r="135" spans="1:19" s="23" customFormat="1" ht="15.6" outlineLevel="1" x14ac:dyDescent="0.3">
      <c r="A135" s="5"/>
      <c r="B135" s="4"/>
      <c r="C135" s="75"/>
      <c r="D135" s="11"/>
      <c r="E135" s="10"/>
      <c r="F135" s="10"/>
      <c r="G135" s="11"/>
      <c r="H135" s="42"/>
      <c r="I135" s="11"/>
      <c r="J135" s="12"/>
      <c r="K135" s="11"/>
      <c r="L135" s="72"/>
      <c r="M135" s="10"/>
      <c r="N135" s="11"/>
      <c r="O135" s="42"/>
      <c r="P135" s="11"/>
      <c r="Q135" s="12"/>
      <c r="R135" s="11"/>
      <c r="S135" s="7"/>
    </row>
    <row r="136" spans="1:19" s="23" customFormat="1" ht="15.6" outlineLevel="1" x14ac:dyDescent="0.3">
      <c r="A136" s="5"/>
      <c r="B136" s="4"/>
      <c r="C136" s="75"/>
      <c r="D136" s="11"/>
      <c r="E136" s="10"/>
      <c r="F136" s="10"/>
      <c r="G136" s="11"/>
      <c r="H136" s="42"/>
      <c r="I136" s="11"/>
      <c r="J136" s="12"/>
      <c r="K136" s="11"/>
      <c r="L136" s="72"/>
      <c r="M136" s="10"/>
      <c r="N136" s="11"/>
      <c r="O136" s="42"/>
      <c r="P136" s="11"/>
      <c r="Q136" s="12"/>
      <c r="R136" s="11"/>
      <c r="S136" s="7"/>
    </row>
    <row r="137" spans="1:19" s="23" customFormat="1" ht="15.6" outlineLevel="1" x14ac:dyDescent="0.3">
      <c r="A137" s="5"/>
      <c r="B137" s="4"/>
      <c r="C137" s="75"/>
      <c r="D137" s="11"/>
      <c r="E137" s="10"/>
      <c r="F137" s="10"/>
      <c r="G137" s="11"/>
      <c r="H137" s="42"/>
      <c r="I137" s="11"/>
      <c r="J137" s="12"/>
      <c r="K137" s="11"/>
      <c r="L137" s="72"/>
      <c r="M137" s="10"/>
      <c r="N137" s="11"/>
      <c r="O137" s="42"/>
      <c r="P137" s="11"/>
      <c r="Q137" s="12"/>
      <c r="R137" s="11"/>
      <c r="S137" s="7"/>
    </row>
    <row r="138" spans="1:19" s="23" customFormat="1" ht="15.6" outlineLevel="1" x14ac:dyDescent="0.3">
      <c r="A138" s="5"/>
      <c r="B138" s="4"/>
      <c r="C138" s="75"/>
      <c r="D138" s="11"/>
      <c r="E138" s="10"/>
      <c r="F138" s="10"/>
      <c r="G138" s="11"/>
      <c r="H138" s="42"/>
      <c r="I138" s="11"/>
      <c r="J138" s="12"/>
      <c r="K138" s="11"/>
      <c r="L138" s="72"/>
      <c r="M138" s="10"/>
      <c r="N138" s="11"/>
      <c r="O138" s="42"/>
      <c r="P138" s="11"/>
      <c r="Q138" s="12"/>
      <c r="R138" s="11"/>
      <c r="S138" s="7"/>
    </row>
    <row r="139" spans="1:19" s="23" customFormat="1" ht="15.6" outlineLevel="1" x14ac:dyDescent="0.3">
      <c r="A139" s="35" t="s">
        <v>133</v>
      </c>
      <c r="B139" s="4"/>
      <c r="C139" s="160" t="s">
        <v>133</v>
      </c>
      <c r="D139" s="11"/>
      <c r="E139" s="10"/>
      <c r="F139" s="10"/>
      <c r="G139" s="11"/>
      <c r="H139" s="42"/>
      <c r="I139" s="11"/>
      <c r="J139" s="12"/>
      <c r="K139" s="11"/>
      <c r="L139" s="72"/>
      <c r="M139" s="10"/>
      <c r="N139" s="11"/>
      <c r="O139" s="42"/>
      <c r="P139" s="11"/>
      <c r="Q139" s="12"/>
      <c r="R139" s="11"/>
      <c r="S139" s="7"/>
    </row>
    <row r="140" spans="1:19" s="23" customFormat="1" ht="15.6" outlineLevel="1" x14ac:dyDescent="0.3">
      <c r="A140" s="35" t="s">
        <v>134</v>
      </c>
      <c r="B140" s="4"/>
      <c r="C140" s="74" t="s">
        <v>134</v>
      </c>
      <c r="D140" s="11"/>
      <c r="E140" s="10">
        <v>0</v>
      </c>
      <c r="F140" s="10"/>
      <c r="G140" s="11"/>
      <c r="H140" s="42"/>
      <c r="I140" s="11"/>
      <c r="J140" s="12"/>
      <c r="K140" s="11"/>
      <c r="L140" s="72"/>
      <c r="M140" s="10"/>
      <c r="N140" s="11"/>
      <c r="O140" s="42"/>
      <c r="P140" s="11"/>
      <c r="Q140" s="12"/>
      <c r="R140" s="11"/>
      <c r="S140" s="7"/>
    </row>
    <row r="141" spans="1:19" s="23" customFormat="1" ht="15.6" outlineLevel="2" x14ac:dyDescent="0.3">
      <c r="A141" s="34" t="s">
        <v>31</v>
      </c>
      <c r="B141" s="4"/>
      <c r="C141" s="74" t="s">
        <v>31</v>
      </c>
      <c r="D141" s="11"/>
      <c r="E141" s="10">
        <v>0</v>
      </c>
      <c r="F141" s="10"/>
      <c r="G141" s="11"/>
      <c r="H141" s="42"/>
      <c r="I141" s="11"/>
      <c r="J141" s="17"/>
      <c r="K141" s="11"/>
      <c r="L141" s="72"/>
      <c r="M141" s="10"/>
      <c r="N141" s="11"/>
      <c r="O141" s="42"/>
      <c r="P141" s="11"/>
      <c r="Q141" s="17"/>
      <c r="R141" s="11"/>
      <c r="S141" s="7"/>
    </row>
    <row r="142" spans="1:19" s="23" customFormat="1" ht="15.6" outlineLevel="2" x14ac:dyDescent="0.3">
      <c r="A142" s="34" t="s">
        <v>31</v>
      </c>
      <c r="B142" s="5"/>
      <c r="C142" s="75" t="s">
        <v>135</v>
      </c>
      <c r="D142" s="11"/>
      <c r="E142" s="41">
        <v>0</v>
      </c>
      <c r="F142" s="7">
        <f>(E142/10)*12</f>
        <v>0</v>
      </c>
      <c r="G142" s="11"/>
      <c r="H142" s="41">
        <v>0</v>
      </c>
      <c r="I142" s="11"/>
      <c r="J142" s="12">
        <f>H142/$H$203</f>
        <v>0</v>
      </c>
      <c r="K142" s="11"/>
      <c r="L142" s="72"/>
      <c r="M142" s="10"/>
      <c r="N142" s="11"/>
      <c r="O142" s="42">
        <v>0</v>
      </c>
      <c r="P142" s="11"/>
      <c r="Q142" s="12">
        <f>O142/$O$203</f>
        <v>0</v>
      </c>
      <c r="R142" s="11"/>
      <c r="S142" s="7">
        <f>O142/12</f>
        <v>0</v>
      </c>
    </row>
    <row r="143" spans="1:19" s="23" customFormat="1" ht="15.6" outlineLevel="2" x14ac:dyDescent="0.3">
      <c r="A143" s="34" t="s">
        <v>31</v>
      </c>
      <c r="B143" s="6"/>
      <c r="C143" s="75" t="s">
        <v>98</v>
      </c>
      <c r="D143" s="11"/>
      <c r="E143" s="10">
        <v>13251.8</v>
      </c>
      <c r="F143" s="7">
        <f>(E143/10)*12</f>
        <v>15902.159999999998</v>
      </c>
      <c r="G143" s="11"/>
      <c r="H143" s="42">
        <v>12000</v>
      </c>
      <c r="I143" s="11"/>
      <c r="J143" s="12">
        <f>H143/$H$203</f>
        <v>3.3931495646886009E-2</v>
      </c>
      <c r="K143" s="11"/>
      <c r="L143" s="72"/>
      <c r="M143" s="10"/>
      <c r="N143" s="11"/>
      <c r="O143" s="42">
        <v>4000</v>
      </c>
      <c r="P143" s="11"/>
      <c r="Q143" s="12">
        <f>O143/$O$203</f>
        <v>1.3637824588322659E-2</v>
      </c>
      <c r="R143" s="11"/>
      <c r="S143" s="7">
        <f>O143/12</f>
        <v>333.33333333333331</v>
      </c>
    </row>
    <row r="144" spans="1:19" s="23" customFormat="1" ht="15.6" outlineLevel="1" x14ac:dyDescent="0.3">
      <c r="A144" s="25" t="s">
        <v>124</v>
      </c>
      <c r="B144" s="28"/>
      <c r="C144" s="76"/>
      <c r="D144" s="28"/>
      <c r="E144" s="39">
        <f>SUBTOTAL(9,E141:E143)</f>
        <v>13251.8</v>
      </c>
      <c r="F144" s="39">
        <f>SUBTOTAL(9,F141:F143)</f>
        <v>15902.159999999998</v>
      </c>
      <c r="G144" s="28"/>
      <c r="H144" s="39">
        <f>SUBTOTAL(9,H141:H143)</f>
        <v>12000</v>
      </c>
      <c r="I144" s="28"/>
      <c r="J144" s="30">
        <f>SUBTOTAL(9,J141:J143)</f>
        <v>3.3931495646886009E-2</v>
      </c>
      <c r="K144" s="28"/>
      <c r="L144" s="64"/>
      <c r="M144" s="29">
        <f>SUBTOTAL(9,M141:M143)</f>
        <v>0</v>
      </c>
      <c r="N144" s="28"/>
      <c r="O144" s="39">
        <f>SUBTOTAL(9,O141:O143)</f>
        <v>4000</v>
      </c>
      <c r="P144" s="28"/>
      <c r="Q144" s="30">
        <f>SUBTOTAL(9,Q141:Q143)</f>
        <v>1.3637824588322659E-2</v>
      </c>
      <c r="R144" s="28"/>
      <c r="S144" s="29">
        <f>SUBTOTAL(9,S141:S143)</f>
        <v>333.33333333333331</v>
      </c>
    </row>
    <row r="145" spans="1:19" s="23" customFormat="1" outlineLevel="1" x14ac:dyDescent="0.25">
      <c r="A145" s="6"/>
      <c r="B145" s="6"/>
      <c r="C145" s="75"/>
      <c r="D145" s="11"/>
      <c r="E145" s="10"/>
      <c r="F145" s="10"/>
      <c r="G145" s="11"/>
      <c r="H145" s="41"/>
      <c r="I145" s="11"/>
      <c r="J145" s="17"/>
      <c r="K145" s="11"/>
      <c r="L145" s="72"/>
      <c r="M145" s="10"/>
      <c r="N145" s="11"/>
      <c r="O145" s="41"/>
      <c r="P145" s="11"/>
      <c r="Q145" s="17"/>
      <c r="R145" s="11"/>
      <c r="S145" s="7"/>
    </row>
    <row r="146" spans="1:19" s="23" customFormat="1" ht="15.6" outlineLevel="2" x14ac:dyDescent="0.3">
      <c r="A146" s="34" t="s">
        <v>32</v>
      </c>
      <c r="B146" s="4"/>
      <c r="C146" s="160" t="s">
        <v>32</v>
      </c>
      <c r="D146" s="11"/>
      <c r="E146" s="10"/>
      <c r="F146" s="10"/>
      <c r="G146" s="11"/>
      <c r="H146" s="42"/>
      <c r="I146" s="11"/>
      <c r="J146" s="17"/>
      <c r="K146" s="11"/>
      <c r="L146" s="72"/>
      <c r="M146" s="10"/>
      <c r="N146" s="11"/>
      <c r="O146" s="42"/>
      <c r="P146" s="11"/>
      <c r="Q146" s="17"/>
      <c r="R146" s="11"/>
      <c r="S146" s="7"/>
    </row>
    <row r="147" spans="1:19" s="23" customFormat="1" ht="15.6" outlineLevel="2" x14ac:dyDescent="0.3">
      <c r="A147" s="34" t="s">
        <v>32</v>
      </c>
      <c r="B147" s="6"/>
      <c r="C147" s="161" t="s">
        <v>33</v>
      </c>
      <c r="D147" s="11"/>
      <c r="E147" s="10">
        <v>6527.18</v>
      </c>
      <c r="F147" s="7">
        <f>(E147/10)*12</f>
        <v>7832.6160000000009</v>
      </c>
      <c r="G147" s="11"/>
      <c r="H147" s="42">
        <v>7000</v>
      </c>
      <c r="I147" s="11"/>
      <c r="J147" s="12">
        <f>H147/$H$203</f>
        <v>1.9793372460683505E-2</v>
      </c>
      <c r="K147" s="11"/>
      <c r="L147" s="72"/>
      <c r="M147" s="10"/>
      <c r="N147" s="11"/>
      <c r="O147" s="42">
        <v>8000</v>
      </c>
      <c r="P147" s="11"/>
      <c r="Q147" s="12">
        <f>O147/$O$203</f>
        <v>2.7275649176645319E-2</v>
      </c>
      <c r="R147" s="11"/>
      <c r="S147" s="7">
        <f>O147/12</f>
        <v>666.66666666666663</v>
      </c>
    </row>
    <row r="148" spans="1:19" s="23" customFormat="1" ht="15.6" outlineLevel="2" x14ac:dyDescent="0.3">
      <c r="A148" s="34" t="s">
        <v>32</v>
      </c>
      <c r="B148" s="6"/>
      <c r="C148" s="161" t="s">
        <v>34</v>
      </c>
      <c r="D148" s="11"/>
      <c r="E148" s="10">
        <v>13259.4</v>
      </c>
      <c r="F148" s="7">
        <f>(E148/10)*12</f>
        <v>15911.28</v>
      </c>
      <c r="G148" s="11"/>
      <c r="H148" s="42">
        <v>15000</v>
      </c>
      <c r="I148" s="11"/>
      <c r="J148" s="12">
        <f>H148/$H$203</f>
        <v>4.2414369558607515E-2</v>
      </c>
      <c r="K148" s="11"/>
      <c r="L148" s="72"/>
      <c r="M148" s="10"/>
      <c r="N148" s="11"/>
      <c r="O148" s="42">
        <v>15000</v>
      </c>
      <c r="P148" s="11"/>
      <c r="Q148" s="12">
        <f>O148/$O$203</f>
        <v>5.1141842206209973E-2</v>
      </c>
      <c r="R148" s="11"/>
      <c r="S148" s="7">
        <f>O148/12</f>
        <v>1250</v>
      </c>
    </row>
    <row r="149" spans="1:19" s="23" customFormat="1" ht="21" outlineLevel="2" x14ac:dyDescent="0.4">
      <c r="A149" s="34" t="s">
        <v>32</v>
      </c>
      <c r="B149" s="6"/>
      <c r="C149" s="75" t="s">
        <v>152</v>
      </c>
      <c r="D149" s="11"/>
      <c r="E149" s="122">
        <v>0</v>
      </c>
      <c r="F149" s="7">
        <f>(E149/10)*12</f>
        <v>0</v>
      </c>
      <c r="G149" s="209" t="s">
        <v>195</v>
      </c>
      <c r="H149" s="42">
        <v>7000</v>
      </c>
      <c r="I149" s="11"/>
      <c r="J149" s="12">
        <f>H149/$H$203</f>
        <v>1.9793372460683505E-2</v>
      </c>
      <c r="K149" s="11"/>
      <c r="L149" s="72"/>
      <c r="M149" s="21" t="s">
        <v>139</v>
      </c>
      <c r="N149" s="11"/>
      <c r="O149" s="42">
        <v>7000</v>
      </c>
      <c r="P149" s="11"/>
      <c r="Q149" s="12">
        <f>O149/$O$203</f>
        <v>2.3866193029564654E-2</v>
      </c>
      <c r="R149" s="11"/>
      <c r="S149" s="7">
        <f>O149/12</f>
        <v>583.33333333333337</v>
      </c>
    </row>
    <row r="150" spans="1:19" s="23" customFormat="1" ht="15.6" outlineLevel="2" x14ac:dyDescent="0.3">
      <c r="A150" s="34"/>
      <c r="B150" s="92"/>
      <c r="C150" s="186" t="s">
        <v>156</v>
      </c>
      <c r="D150" s="11"/>
      <c r="E150" s="10">
        <v>0</v>
      </c>
      <c r="F150" s="7">
        <f>(E150/10)*12</f>
        <v>0</v>
      </c>
      <c r="G150" s="11"/>
      <c r="H150" s="42"/>
      <c r="I150" s="11"/>
      <c r="J150" s="12"/>
      <c r="K150" s="11"/>
      <c r="L150" s="72"/>
      <c r="M150" s="10"/>
      <c r="N150" s="11"/>
      <c r="O150" s="42">
        <v>4000</v>
      </c>
      <c r="P150" s="11"/>
      <c r="Q150" s="12"/>
      <c r="R150" s="11"/>
      <c r="S150" s="7"/>
    </row>
    <row r="151" spans="1:19" s="23" customFormat="1" ht="15.6" outlineLevel="1" x14ac:dyDescent="0.3">
      <c r="A151" s="25" t="s">
        <v>125</v>
      </c>
      <c r="B151" s="28"/>
      <c r="C151" s="76"/>
      <c r="D151" s="28"/>
      <c r="E151" s="39">
        <f>SUBTOTAL(9,E146:E150)</f>
        <v>19786.580000000002</v>
      </c>
      <c r="F151" s="39">
        <f>SUBTOTAL(9,F146:F150)</f>
        <v>23743.896000000001</v>
      </c>
      <c r="G151" s="28"/>
      <c r="H151" s="39">
        <f>SUBTOTAL(9,H146:H150)</f>
        <v>29000</v>
      </c>
      <c r="I151" s="28"/>
      <c r="J151" s="30">
        <f>SUBTOTAL(9,J146:J150)</f>
        <v>8.2001114479974532E-2</v>
      </c>
      <c r="K151" s="28"/>
      <c r="L151" s="64"/>
      <c r="M151" s="29"/>
      <c r="N151" s="28"/>
      <c r="O151" s="39">
        <f>SUBTOTAL(9,O146:O150)</f>
        <v>34000</v>
      </c>
      <c r="P151" s="28"/>
      <c r="Q151" s="30">
        <f>SUBTOTAL(9,Q146:Q150)</f>
        <v>0.10228368441241995</v>
      </c>
      <c r="R151" s="28"/>
      <c r="S151" s="29">
        <f>SUBTOTAL(9,S146:S150)</f>
        <v>2500</v>
      </c>
    </row>
    <row r="152" spans="1:19" s="23" customFormat="1" outlineLevel="1" x14ac:dyDescent="0.25">
      <c r="A152" s="6"/>
      <c r="B152" s="6"/>
      <c r="C152" s="75"/>
      <c r="D152" s="11"/>
      <c r="E152" s="10"/>
      <c r="F152" s="10"/>
      <c r="G152" s="11"/>
      <c r="H152" s="41"/>
      <c r="I152" s="11"/>
      <c r="J152" s="17"/>
      <c r="K152" s="11"/>
      <c r="L152" s="72"/>
      <c r="M152" s="10"/>
      <c r="N152" s="11"/>
      <c r="O152" s="41"/>
      <c r="P152" s="11"/>
      <c r="Q152" s="17"/>
      <c r="R152" s="11"/>
      <c r="S152" s="7"/>
    </row>
    <row r="153" spans="1:19" s="23" customFormat="1" ht="15.6" outlineLevel="2" x14ac:dyDescent="0.3">
      <c r="A153" s="34" t="s">
        <v>35</v>
      </c>
      <c r="B153" s="4"/>
      <c r="C153" s="74" t="s">
        <v>35</v>
      </c>
      <c r="D153" s="11"/>
      <c r="E153" s="10"/>
      <c r="F153" s="10"/>
      <c r="G153" s="11"/>
      <c r="H153" s="42"/>
      <c r="I153" s="11"/>
      <c r="J153" s="17"/>
      <c r="K153" s="11"/>
      <c r="L153" s="72"/>
      <c r="M153" s="10" t="s">
        <v>136</v>
      </c>
      <c r="N153" s="11"/>
      <c r="O153" s="42"/>
      <c r="P153" s="11"/>
      <c r="Q153" s="17"/>
      <c r="R153" s="11"/>
      <c r="S153" s="7"/>
    </row>
    <row r="154" spans="1:19" s="23" customFormat="1" ht="15.6" outlineLevel="2" x14ac:dyDescent="0.3">
      <c r="A154" s="34" t="s">
        <v>35</v>
      </c>
      <c r="B154" s="5"/>
      <c r="C154" s="75" t="s">
        <v>36</v>
      </c>
      <c r="D154" s="11"/>
      <c r="E154" s="10">
        <v>11525.37</v>
      </c>
      <c r="F154" s="7">
        <f>(E154/10)*12</f>
        <v>13830.444</v>
      </c>
      <c r="G154" s="11"/>
      <c r="H154" s="42">
        <v>15000</v>
      </c>
      <c r="I154" s="11"/>
      <c r="J154" s="12">
        <f>H154/$H$203</f>
        <v>4.2414369558607515E-2</v>
      </c>
      <c r="K154" s="11"/>
      <c r="L154" s="72"/>
      <c r="M154" s="10">
        <v>9000</v>
      </c>
      <c r="N154" s="11"/>
      <c r="O154" s="42">
        <v>15000</v>
      </c>
      <c r="P154" s="11"/>
      <c r="Q154" s="12">
        <f>O154/$O$203</f>
        <v>5.1141842206209973E-2</v>
      </c>
      <c r="R154" s="11"/>
      <c r="S154" s="7">
        <f>O154/12</f>
        <v>1250</v>
      </c>
    </row>
    <row r="155" spans="1:19" s="23" customFormat="1" ht="15.6" outlineLevel="2" x14ac:dyDescent="0.3">
      <c r="A155" s="34" t="s">
        <v>35</v>
      </c>
      <c r="B155" s="5"/>
      <c r="C155" s="161" t="s">
        <v>150</v>
      </c>
      <c r="D155" s="11"/>
      <c r="E155" s="10">
        <v>98.82</v>
      </c>
      <c r="F155" s="7">
        <f>(E155/10)*12</f>
        <v>118.584</v>
      </c>
      <c r="G155" s="11"/>
      <c r="H155" s="42">
        <v>2000</v>
      </c>
      <c r="I155" s="11"/>
      <c r="J155" s="12">
        <f>H155/$H$203</f>
        <v>5.6552492744810015E-3</v>
      </c>
      <c r="K155" s="11"/>
      <c r="L155" s="72"/>
      <c r="M155" s="10"/>
      <c r="N155" s="11"/>
      <c r="O155" s="42">
        <v>2000</v>
      </c>
      <c r="P155" s="11"/>
      <c r="Q155" s="12">
        <f>O155/$O$203</f>
        <v>6.8189122941613297E-3</v>
      </c>
      <c r="R155" s="11"/>
      <c r="S155" s="7">
        <f>O155/12</f>
        <v>166.66666666666666</v>
      </c>
    </row>
    <row r="156" spans="1:19" s="23" customFormat="1" ht="15.6" outlineLevel="2" x14ac:dyDescent="0.3">
      <c r="A156" s="34" t="s">
        <v>35</v>
      </c>
      <c r="B156" s="5"/>
      <c r="C156" s="161" t="s">
        <v>37</v>
      </c>
      <c r="D156" s="11"/>
      <c r="E156" s="10">
        <v>2057.9699999999998</v>
      </c>
      <c r="F156" s="7">
        <f>(E156/10)*12</f>
        <v>2469.5639999999994</v>
      </c>
      <c r="G156" s="11"/>
      <c r="H156" s="42">
        <v>2000</v>
      </c>
      <c r="I156" s="11"/>
      <c r="J156" s="12">
        <f>H156/$H$203</f>
        <v>5.6552492744810015E-3</v>
      </c>
      <c r="K156" s="11"/>
      <c r="L156" s="72"/>
      <c r="M156" s="10"/>
      <c r="N156" s="11"/>
      <c r="O156" s="42">
        <v>2000</v>
      </c>
      <c r="P156" s="11"/>
      <c r="Q156" s="12">
        <f>O156/$O$203</f>
        <v>6.8189122941613297E-3</v>
      </c>
      <c r="R156" s="11"/>
      <c r="S156" s="7">
        <f>O156/12</f>
        <v>166.66666666666666</v>
      </c>
    </row>
    <row r="157" spans="1:19" s="23" customFormat="1" ht="15.6" outlineLevel="2" x14ac:dyDescent="0.3">
      <c r="A157" s="34" t="s">
        <v>35</v>
      </c>
      <c r="B157" s="5"/>
      <c r="C157" s="161" t="s">
        <v>38</v>
      </c>
      <c r="D157" s="11"/>
      <c r="E157" s="10">
        <v>40.25</v>
      </c>
      <c r="F157" s="7">
        <f>(E157/10)*12</f>
        <v>48.300000000000004</v>
      </c>
      <c r="G157" s="11"/>
      <c r="H157" s="42">
        <v>200</v>
      </c>
      <c r="I157" s="11"/>
      <c r="J157" s="12">
        <f>H157/$H$203</f>
        <v>5.6552492744810017E-4</v>
      </c>
      <c r="K157" s="11"/>
      <c r="L157" s="72"/>
      <c r="M157" s="10"/>
      <c r="N157" s="11"/>
      <c r="O157" s="42">
        <v>50</v>
      </c>
      <c r="P157" s="11"/>
      <c r="Q157" s="12">
        <f>O157/$O$203</f>
        <v>1.7047280735403323E-4</v>
      </c>
      <c r="R157" s="11"/>
      <c r="S157" s="7">
        <f>O157/12</f>
        <v>4.166666666666667</v>
      </c>
    </row>
    <row r="158" spans="1:19" s="23" customFormat="1" ht="15.6" outlineLevel="1" x14ac:dyDescent="0.3">
      <c r="A158" s="25" t="s">
        <v>126</v>
      </c>
      <c r="B158" s="27"/>
      <c r="C158" s="76"/>
      <c r="D158" s="28"/>
      <c r="E158" s="39">
        <f>SUBTOTAL(9,E153:E157)</f>
        <v>13722.41</v>
      </c>
      <c r="F158" s="39">
        <f>SUBTOTAL(9,F153:F157)</f>
        <v>16466.892</v>
      </c>
      <c r="G158" s="28"/>
      <c r="H158" s="39">
        <f>SUBTOTAL(9,H153:H157)</f>
        <v>19200</v>
      </c>
      <c r="I158" s="28"/>
      <c r="J158" s="30">
        <f>SUBTOTAL(9,J153:J157)</f>
        <v>5.429039303501762E-2</v>
      </c>
      <c r="K158" s="28"/>
      <c r="L158" s="64"/>
      <c r="M158" s="29">
        <f>SUBTOTAL(9,M153:M157)</f>
        <v>9000</v>
      </c>
      <c r="N158" s="28"/>
      <c r="O158" s="39">
        <f>SUBTOTAL(9,O153:O157)</f>
        <v>19050</v>
      </c>
      <c r="P158" s="28"/>
      <c r="Q158" s="30">
        <f>SUBTOTAL(9,Q153:Q157)</f>
        <v>6.4950139601886669E-2</v>
      </c>
      <c r="R158" s="28"/>
      <c r="S158" s="29">
        <f>SUBTOTAL(9,S153:S157)</f>
        <v>1587.5000000000002</v>
      </c>
    </row>
    <row r="159" spans="1:19" s="23" customFormat="1" ht="15.6" outlineLevel="1" x14ac:dyDescent="0.3">
      <c r="A159" s="11"/>
      <c r="B159" s="9"/>
      <c r="C159" s="84"/>
      <c r="D159" s="11"/>
      <c r="E159" s="10"/>
      <c r="F159" s="10"/>
      <c r="G159" s="11"/>
      <c r="H159" s="42"/>
      <c r="I159" s="11"/>
      <c r="J159" s="17"/>
      <c r="K159" s="11"/>
      <c r="L159" s="72"/>
      <c r="M159" s="10"/>
      <c r="N159" s="11"/>
      <c r="O159" s="42"/>
      <c r="P159" s="11"/>
      <c r="Q159" s="17"/>
      <c r="R159" s="11"/>
      <c r="S159" s="7"/>
    </row>
    <row r="160" spans="1:19" s="23" customFormat="1" ht="15.6" outlineLevel="2" x14ac:dyDescent="0.3">
      <c r="A160" s="34" t="s">
        <v>93</v>
      </c>
      <c r="B160" s="5"/>
      <c r="C160" s="75" t="s">
        <v>93</v>
      </c>
      <c r="D160" s="11"/>
      <c r="E160" s="10">
        <v>0</v>
      </c>
      <c r="F160" s="7">
        <f>(E160/10)*12</f>
        <v>0</v>
      </c>
      <c r="G160" s="11"/>
      <c r="H160" s="42">
        <v>500</v>
      </c>
      <c r="I160" s="11"/>
      <c r="J160" s="12">
        <f>H160/$H$203</f>
        <v>1.4138123186202504E-3</v>
      </c>
      <c r="K160" s="11"/>
      <c r="L160" s="72"/>
      <c r="M160" s="10"/>
      <c r="N160" s="11"/>
      <c r="O160" s="42">
        <v>500</v>
      </c>
      <c r="P160" s="11"/>
      <c r="Q160" s="12">
        <f>O160/$O$203</f>
        <v>1.7047280735403324E-3</v>
      </c>
      <c r="R160" s="11"/>
      <c r="S160" s="7">
        <f>O160/12</f>
        <v>41.666666666666664</v>
      </c>
    </row>
    <row r="161" spans="1:19" s="23" customFormat="1" ht="15.6" outlineLevel="1" x14ac:dyDescent="0.3">
      <c r="A161" s="25" t="s">
        <v>127</v>
      </c>
      <c r="B161" s="27"/>
      <c r="C161" s="76"/>
      <c r="D161" s="28"/>
      <c r="E161" s="39">
        <f>SUBTOTAL(9,E160:E160)</f>
        <v>0</v>
      </c>
      <c r="F161" s="39">
        <f>SUBTOTAL(9,F160:F160)</f>
        <v>0</v>
      </c>
      <c r="G161" s="28"/>
      <c r="H161" s="39">
        <f>SUBTOTAL(9,H160:H160)</f>
        <v>500</v>
      </c>
      <c r="I161" s="28"/>
      <c r="J161" s="30">
        <f>SUBTOTAL(9,J160:J160)</f>
        <v>1.4138123186202504E-3</v>
      </c>
      <c r="K161" s="28"/>
      <c r="L161" s="64"/>
      <c r="M161" s="29">
        <f>SUBTOTAL(9,M160:M160)</f>
        <v>0</v>
      </c>
      <c r="N161" s="28"/>
      <c r="O161" s="39">
        <f>SUBTOTAL(9,O160:O160)</f>
        <v>500</v>
      </c>
      <c r="P161" s="28"/>
      <c r="Q161" s="30">
        <f>SUBTOTAL(9,Q160:Q160)</f>
        <v>1.7047280735403324E-3</v>
      </c>
      <c r="R161" s="28"/>
      <c r="S161" s="29">
        <f>SUBTOTAL(9,S160:S160)</f>
        <v>41.666666666666664</v>
      </c>
    </row>
    <row r="162" spans="1:19" s="23" customFormat="1" ht="15.6" outlineLevel="1" x14ac:dyDescent="0.3">
      <c r="A162" s="11"/>
      <c r="B162" s="9"/>
      <c r="C162" s="84"/>
      <c r="D162" s="11"/>
      <c r="E162" s="10"/>
      <c r="F162" s="10"/>
      <c r="G162" s="11"/>
      <c r="H162" s="42"/>
      <c r="I162" s="11"/>
      <c r="J162" s="17"/>
      <c r="K162" s="11"/>
      <c r="L162" s="72"/>
      <c r="M162" s="10"/>
      <c r="N162" s="11"/>
      <c r="O162" s="42"/>
      <c r="P162" s="11"/>
      <c r="Q162" s="17"/>
      <c r="R162" s="11"/>
      <c r="S162" s="7"/>
    </row>
    <row r="163" spans="1:19" s="23" customFormat="1" ht="15.6" outlineLevel="2" x14ac:dyDescent="0.3">
      <c r="A163" s="34" t="s">
        <v>74</v>
      </c>
      <c r="B163" s="4"/>
      <c r="C163" s="74" t="s">
        <v>74</v>
      </c>
      <c r="D163" s="11"/>
      <c r="E163" s="10"/>
      <c r="F163" s="10"/>
      <c r="G163" s="11"/>
      <c r="H163" s="42"/>
      <c r="I163" s="11"/>
      <c r="J163" s="17"/>
      <c r="K163" s="11"/>
      <c r="L163" s="72"/>
      <c r="M163" s="10"/>
      <c r="N163" s="11"/>
      <c r="O163" s="42"/>
      <c r="P163" s="11"/>
      <c r="Q163" s="17"/>
      <c r="R163" s="11"/>
      <c r="S163" s="7"/>
    </row>
    <row r="164" spans="1:19" s="23" customFormat="1" ht="15.75" customHeight="1" outlineLevel="2" x14ac:dyDescent="0.3">
      <c r="A164" s="34" t="s">
        <v>74</v>
      </c>
      <c r="B164" s="6"/>
      <c r="C164" s="75" t="s">
        <v>73</v>
      </c>
      <c r="D164" s="11"/>
      <c r="E164" s="208">
        <v>145778.14000000001</v>
      </c>
      <c r="F164" s="7">
        <f>(E164/10)*12</f>
        <v>174933.76800000004</v>
      </c>
      <c r="G164" s="11"/>
      <c r="H164" s="42"/>
      <c r="I164" s="11"/>
      <c r="J164" s="12">
        <f>H164/$H$203</f>
        <v>0</v>
      </c>
      <c r="K164" s="11"/>
      <c r="L164" s="72"/>
      <c r="M164" s="22"/>
      <c r="N164" s="11"/>
      <c r="O164" s="42"/>
      <c r="P164" s="11"/>
      <c r="Q164" s="12">
        <f>O164/$O$203</f>
        <v>0</v>
      </c>
      <c r="R164" s="11"/>
      <c r="S164" s="7">
        <f>O164/12</f>
        <v>0</v>
      </c>
    </row>
    <row r="165" spans="1:19" s="23" customFormat="1" ht="15.6" outlineLevel="2" x14ac:dyDescent="0.3">
      <c r="A165" s="34" t="s">
        <v>74</v>
      </c>
      <c r="B165" s="6"/>
      <c r="C165" s="75" t="s">
        <v>72</v>
      </c>
      <c r="D165" s="11"/>
      <c r="E165" s="10">
        <v>0</v>
      </c>
      <c r="F165" s="7">
        <f>(E165/10)*12</f>
        <v>0</v>
      </c>
      <c r="G165" s="11"/>
      <c r="H165" s="42">
        <v>500</v>
      </c>
      <c r="I165" s="11"/>
      <c r="J165" s="12">
        <f>H165/$H$203</f>
        <v>1.4138123186202504E-3</v>
      </c>
      <c r="K165" s="11"/>
      <c r="L165" s="72"/>
      <c r="M165" s="10"/>
      <c r="N165" s="11"/>
      <c r="O165" s="42">
        <v>500</v>
      </c>
      <c r="P165" s="11"/>
      <c r="Q165" s="12">
        <f>O165/$O$203</f>
        <v>1.7047280735403324E-3</v>
      </c>
      <c r="R165" s="11"/>
      <c r="S165" s="7">
        <f>O165/12</f>
        <v>41.666666666666664</v>
      </c>
    </row>
    <row r="166" spans="1:19" s="23" customFormat="1" ht="15.6" outlineLevel="2" x14ac:dyDescent="0.3">
      <c r="A166" s="34" t="s">
        <v>74</v>
      </c>
      <c r="B166" s="6"/>
      <c r="C166" s="161" t="s">
        <v>71</v>
      </c>
      <c r="D166" s="11"/>
      <c r="E166" s="10">
        <v>12402</v>
      </c>
      <c r="F166" s="7">
        <f>(E166/10)*12</f>
        <v>14882.400000000001</v>
      </c>
      <c r="G166" s="11"/>
      <c r="H166" s="42">
        <v>8500</v>
      </c>
      <c r="I166" s="11"/>
      <c r="J166" s="12">
        <f>H166/$H$203</f>
        <v>2.4034809416544258E-2</v>
      </c>
      <c r="K166" s="11"/>
      <c r="L166" s="72"/>
      <c r="M166" s="10"/>
      <c r="N166" s="11"/>
      <c r="O166" s="42">
        <v>16000</v>
      </c>
      <c r="P166" s="11"/>
      <c r="Q166" s="12">
        <f>O166/$O$203</f>
        <v>5.4551298353290638E-2</v>
      </c>
      <c r="R166" s="11"/>
      <c r="S166" s="7">
        <f>O166/12</f>
        <v>1333.3333333333333</v>
      </c>
    </row>
    <row r="167" spans="1:19" s="23" customFormat="1" ht="15.6" outlineLevel="1" x14ac:dyDescent="0.3">
      <c r="A167" s="25" t="s">
        <v>128</v>
      </c>
      <c r="B167" s="28"/>
      <c r="C167" s="76"/>
      <c r="D167" s="28"/>
      <c r="E167" s="39">
        <f>SUBTOTAL(9,E163:E166)</f>
        <v>158180.14000000001</v>
      </c>
      <c r="F167" s="39">
        <f>SUBTOTAL(9,F163:F166)</f>
        <v>189816.16800000003</v>
      </c>
      <c r="G167" s="28"/>
      <c r="H167" s="39">
        <f>SUBTOTAL(9,H163:H166)</f>
        <v>9000</v>
      </c>
      <c r="I167" s="28"/>
      <c r="J167" s="30">
        <f>SUBTOTAL(9,J163:J166)</f>
        <v>2.544862173516451E-2</v>
      </c>
      <c r="K167" s="28"/>
      <c r="L167" s="64"/>
      <c r="M167" s="29">
        <f>SUBTOTAL(9,M163:M166)</f>
        <v>0</v>
      </c>
      <c r="N167" s="28"/>
      <c r="O167" s="39">
        <f>SUBTOTAL(9,O163:O166)</f>
        <v>16500</v>
      </c>
      <c r="P167" s="28"/>
      <c r="Q167" s="30">
        <f>SUBTOTAL(9,Q163:Q166)</f>
        <v>5.6256026426830967E-2</v>
      </c>
      <c r="R167" s="28"/>
      <c r="S167" s="29">
        <f>SUBTOTAL(9,S163:S166)</f>
        <v>1375</v>
      </c>
    </row>
    <row r="168" spans="1:19" s="23" customFormat="1" outlineLevel="1" x14ac:dyDescent="0.25">
      <c r="A168" s="6"/>
      <c r="B168" s="6"/>
      <c r="C168" s="75"/>
      <c r="D168" s="11"/>
      <c r="E168" s="10"/>
      <c r="F168" s="10"/>
      <c r="G168" s="11"/>
      <c r="H168" s="41"/>
      <c r="I168" s="11"/>
      <c r="J168" s="17"/>
      <c r="K168" s="11"/>
      <c r="L168" s="72"/>
      <c r="M168" s="10"/>
      <c r="N168" s="11"/>
      <c r="O168" s="41"/>
      <c r="P168" s="11"/>
      <c r="Q168" s="17"/>
      <c r="R168" s="11"/>
      <c r="S168" s="7"/>
    </row>
    <row r="169" spans="1:19" s="23" customFormat="1" ht="15.6" outlineLevel="2" x14ac:dyDescent="0.3">
      <c r="A169" s="34" t="s">
        <v>75</v>
      </c>
      <c r="B169" s="4"/>
      <c r="C169" s="74" t="s">
        <v>75</v>
      </c>
      <c r="D169" s="11"/>
      <c r="E169" s="10">
        <v>0</v>
      </c>
      <c r="F169" s="7">
        <f t="shared" ref="F169:F174" si="23">(E169/10)*12</f>
        <v>0</v>
      </c>
      <c r="G169" s="11"/>
      <c r="H169" s="42"/>
      <c r="I169" s="11"/>
      <c r="J169" s="17"/>
      <c r="K169" s="11"/>
      <c r="L169" s="72"/>
      <c r="M169" s="10"/>
      <c r="N169" s="11"/>
      <c r="O169" s="42"/>
      <c r="P169" s="11"/>
      <c r="Q169" s="17"/>
      <c r="R169" s="11"/>
      <c r="S169" s="7"/>
    </row>
    <row r="170" spans="1:19" s="23" customFormat="1" ht="15.6" outlineLevel="2" x14ac:dyDescent="0.3">
      <c r="A170" s="34" t="s">
        <v>75</v>
      </c>
      <c r="B170" s="5"/>
      <c r="C170" s="75" t="s">
        <v>76</v>
      </c>
      <c r="D170" s="11"/>
      <c r="E170" s="10">
        <v>2111.9299999999998</v>
      </c>
      <c r="F170" s="7">
        <f t="shared" si="23"/>
        <v>2534.3159999999998</v>
      </c>
      <c r="G170" s="11"/>
      <c r="H170" s="42">
        <v>3500</v>
      </c>
      <c r="I170" s="11"/>
      <c r="J170" s="12">
        <f>H170/$H$203</f>
        <v>9.8966862303417526E-3</v>
      </c>
      <c r="K170" s="11"/>
      <c r="L170" s="72"/>
      <c r="M170" s="10"/>
      <c r="N170" s="11"/>
      <c r="O170" s="42">
        <v>3000</v>
      </c>
      <c r="P170" s="11"/>
      <c r="Q170" s="12">
        <f>O170/$O$203</f>
        <v>1.0228368441241994E-2</v>
      </c>
      <c r="R170" s="11"/>
      <c r="S170" s="7">
        <f t="shared" ref="S170:S178" si="24">O170/12</f>
        <v>250</v>
      </c>
    </row>
    <row r="171" spans="1:19" s="23" customFormat="1" ht="15.6" outlineLevel="2" x14ac:dyDescent="0.3">
      <c r="A171" s="34" t="s">
        <v>75</v>
      </c>
      <c r="B171" s="5"/>
      <c r="C171" s="75" t="s">
        <v>77</v>
      </c>
      <c r="D171" s="11"/>
      <c r="E171" s="10">
        <v>2049</v>
      </c>
      <c r="F171" s="7">
        <f t="shared" si="23"/>
        <v>2458.8000000000002</v>
      </c>
      <c r="G171" s="11"/>
      <c r="H171" s="42">
        <v>2000</v>
      </c>
      <c r="I171" s="11"/>
      <c r="J171" s="12">
        <f>H171/$H$203</f>
        <v>5.6552492744810015E-3</v>
      </c>
      <c r="K171" s="11"/>
      <c r="L171" s="72"/>
      <c r="M171" s="10"/>
      <c r="N171" s="11"/>
      <c r="O171" s="42">
        <v>2000</v>
      </c>
      <c r="P171" s="11"/>
      <c r="Q171" s="12">
        <f>O171/$O$203</f>
        <v>6.8189122941613297E-3</v>
      </c>
      <c r="R171" s="11"/>
      <c r="S171" s="7">
        <f t="shared" si="24"/>
        <v>166.66666666666666</v>
      </c>
    </row>
    <row r="172" spans="1:19" s="23" customFormat="1" ht="15.6" outlineLevel="2" x14ac:dyDescent="0.3">
      <c r="A172" s="34" t="s">
        <v>75</v>
      </c>
      <c r="B172" s="5"/>
      <c r="C172" s="75" t="s">
        <v>78</v>
      </c>
      <c r="D172" s="11"/>
      <c r="E172" s="10">
        <v>1502.08</v>
      </c>
      <c r="F172" s="7">
        <f t="shared" si="23"/>
        <v>1802.4960000000001</v>
      </c>
      <c r="G172" s="11"/>
      <c r="H172" s="42">
        <v>3000</v>
      </c>
      <c r="I172" s="11"/>
      <c r="J172" s="12">
        <f>H172/$H$203</f>
        <v>8.4828739117215023E-3</v>
      </c>
      <c r="K172" s="11"/>
      <c r="L172" s="72"/>
      <c r="M172" s="10"/>
      <c r="N172" s="11"/>
      <c r="O172" s="42">
        <v>2000</v>
      </c>
      <c r="P172" s="11"/>
      <c r="Q172" s="12">
        <f>O172/$O$203</f>
        <v>6.8189122941613297E-3</v>
      </c>
      <c r="R172" s="11"/>
      <c r="S172" s="7">
        <f t="shared" si="24"/>
        <v>166.66666666666666</v>
      </c>
    </row>
    <row r="173" spans="1:19" s="23" customFormat="1" ht="15.6" outlineLevel="2" x14ac:dyDescent="0.3">
      <c r="A173" s="34"/>
      <c r="B173" s="5"/>
      <c r="C173" s="88" t="s">
        <v>166</v>
      </c>
      <c r="D173" s="11"/>
      <c r="E173" s="10">
        <v>0</v>
      </c>
      <c r="F173" s="7">
        <f t="shared" si="23"/>
        <v>0</v>
      </c>
      <c r="G173" s="11"/>
      <c r="H173" s="42"/>
      <c r="I173" s="11"/>
      <c r="J173" s="12"/>
      <c r="K173" s="11"/>
      <c r="L173" s="72"/>
      <c r="M173" s="10"/>
      <c r="N173" s="11"/>
      <c r="O173" s="42"/>
      <c r="P173" s="11"/>
      <c r="Q173" s="12"/>
      <c r="R173" s="11"/>
      <c r="S173" s="7"/>
    </row>
    <row r="174" spans="1:19" s="23" customFormat="1" ht="15.6" outlineLevel="2" x14ac:dyDescent="0.3">
      <c r="A174" s="34" t="s">
        <v>75</v>
      </c>
      <c r="B174" s="5"/>
      <c r="C174" s="75" t="s">
        <v>79</v>
      </c>
      <c r="D174" s="11"/>
      <c r="E174" s="10">
        <v>636</v>
      </c>
      <c r="F174" s="7">
        <f t="shared" si="23"/>
        <v>763.2</v>
      </c>
      <c r="G174" s="11"/>
      <c r="H174" s="42">
        <v>760</v>
      </c>
      <c r="I174" s="11"/>
      <c r="J174" s="12">
        <f>H174/$H$203</f>
        <v>2.1489947243027805E-3</v>
      </c>
      <c r="K174" s="11"/>
      <c r="L174" s="72"/>
      <c r="M174" s="10"/>
      <c r="N174" s="11"/>
      <c r="O174" s="42">
        <v>800</v>
      </c>
      <c r="P174" s="11"/>
      <c r="Q174" s="12">
        <f>O174/$O$203</f>
        <v>2.7275649176645316E-3</v>
      </c>
      <c r="R174" s="11"/>
      <c r="S174" s="7">
        <f t="shared" si="24"/>
        <v>66.666666666666671</v>
      </c>
    </row>
    <row r="175" spans="1:19" s="23" customFormat="1" ht="15.6" outlineLevel="2" x14ac:dyDescent="0.3">
      <c r="A175" s="34" t="s">
        <v>75</v>
      </c>
      <c r="B175" s="6"/>
      <c r="C175" s="75" t="s">
        <v>83</v>
      </c>
      <c r="D175" s="11"/>
      <c r="E175" s="4"/>
      <c r="F175" s="10"/>
      <c r="G175" s="11"/>
      <c r="H175" s="42">
        <v>3100</v>
      </c>
      <c r="I175" s="11"/>
      <c r="J175" s="12">
        <f>H175/$H$203</f>
        <v>8.7656363754455534E-3</v>
      </c>
      <c r="K175" s="11"/>
      <c r="L175" s="72"/>
      <c r="M175" s="10"/>
      <c r="N175" s="11"/>
      <c r="O175" s="42">
        <v>3100</v>
      </c>
      <c r="P175" s="11"/>
      <c r="Q175" s="12">
        <f>O175/$O$203</f>
        <v>1.056931405595006E-2</v>
      </c>
      <c r="R175" s="11"/>
      <c r="S175" s="7">
        <f t="shared" si="24"/>
        <v>258.33333333333331</v>
      </c>
    </row>
    <row r="176" spans="1:19" s="23" customFormat="1" ht="15.6" outlineLevel="2" x14ac:dyDescent="0.3">
      <c r="A176" s="34" t="s">
        <v>75</v>
      </c>
      <c r="B176" s="5"/>
      <c r="C176" s="75" t="s">
        <v>80</v>
      </c>
      <c r="D176" s="11"/>
      <c r="E176" s="10">
        <v>1648.69</v>
      </c>
      <c r="F176" s="7">
        <f>(E176/10)*12</f>
        <v>1978.4279999999999</v>
      </c>
      <c r="G176" s="11"/>
      <c r="H176" s="42">
        <v>6000</v>
      </c>
      <c r="I176" s="11"/>
      <c r="J176" s="12">
        <f>H176/$H$203</f>
        <v>1.6965747823443005E-2</v>
      </c>
      <c r="K176" s="11"/>
      <c r="L176" s="72"/>
      <c r="M176" s="10"/>
      <c r="N176" s="11"/>
      <c r="O176" s="42">
        <v>2000</v>
      </c>
      <c r="P176" s="11"/>
      <c r="Q176" s="12">
        <f>O176/$O$203</f>
        <v>6.8189122941613297E-3</v>
      </c>
      <c r="R176" s="11"/>
      <c r="S176" s="7">
        <f t="shared" si="24"/>
        <v>166.66666666666666</v>
      </c>
    </row>
    <row r="177" spans="1:19" s="23" customFormat="1" ht="15.6" outlineLevel="2" x14ac:dyDescent="0.3">
      <c r="A177" s="34" t="s">
        <v>75</v>
      </c>
      <c r="B177" s="5"/>
      <c r="C177" s="75" t="s">
        <v>81</v>
      </c>
      <c r="D177" s="11"/>
      <c r="E177" s="10">
        <v>212.54</v>
      </c>
      <c r="F177" s="7">
        <f>(E177/10)*12</f>
        <v>255.04799999999997</v>
      </c>
      <c r="G177" s="11"/>
      <c r="H177" s="42">
        <v>500</v>
      </c>
      <c r="I177" s="11"/>
      <c r="J177" s="12">
        <f>H177/$H$203</f>
        <v>1.4138123186202504E-3</v>
      </c>
      <c r="K177" s="11"/>
      <c r="L177" s="72"/>
      <c r="M177" s="10"/>
      <c r="N177" s="11"/>
      <c r="O177" s="42">
        <v>500</v>
      </c>
      <c r="P177" s="11"/>
      <c r="Q177" s="12">
        <f>O177/$O$203</f>
        <v>1.7047280735403324E-3</v>
      </c>
      <c r="R177" s="11"/>
      <c r="S177" s="7">
        <f t="shared" si="24"/>
        <v>41.666666666666664</v>
      </c>
    </row>
    <row r="178" spans="1:19" s="23" customFormat="1" ht="15.6" outlineLevel="2" x14ac:dyDescent="0.3">
      <c r="A178" s="34" t="s">
        <v>75</v>
      </c>
      <c r="B178" s="5"/>
      <c r="C178" s="75" t="s">
        <v>82</v>
      </c>
      <c r="D178" s="11"/>
      <c r="E178" s="10">
        <v>675.59</v>
      </c>
      <c r="F178" s="7">
        <f>(E178/10)*12</f>
        <v>810.70799999999997</v>
      </c>
      <c r="G178" s="11"/>
      <c r="H178" s="42">
        <v>700</v>
      </c>
      <c r="I178" s="11"/>
      <c r="J178" s="12">
        <f>H178/$H$203</f>
        <v>1.9793372460683504E-3</v>
      </c>
      <c r="K178" s="11"/>
      <c r="L178" s="72"/>
      <c r="M178" s="10"/>
      <c r="N178" s="11"/>
      <c r="O178" s="42">
        <v>900</v>
      </c>
      <c r="P178" s="11"/>
      <c r="Q178" s="12">
        <f>O178/$O$203</f>
        <v>3.0685105323725982E-3</v>
      </c>
      <c r="R178" s="11"/>
      <c r="S178" s="7">
        <f t="shared" si="24"/>
        <v>75</v>
      </c>
    </row>
    <row r="179" spans="1:19" s="23" customFormat="1" ht="15.6" outlineLevel="1" x14ac:dyDescent="0.3">
      <c r="A179" s="25" t="s">
        <v>129</v>
      </c>
      <c r="B179" s="27"/>
      <c r="C179" s="76"/>
      <c r="D179" s="28"/>
      <c r="E179" s="39">
        <f>SUBTOTAL(9,E169:E178)</f>
        <v>8835.83</v>
      </c>
      <c r="F179" s="39">
        <f>SUBTOTAL(9,F169:F178)</f>
        <v>10602.996000000001</v>
      </c>
      <c r="G179" s="28"/>
      <c r="H179" s="39">
        <f>SUBTOTAL(9,H169:H178)</f>
        <v>19560</v>
      </c>
      <c r="I179" s="28"/>
      <c r="J179" s="30">
        <f>SUBTOTAL(9,J169:J178)</f>
        <v>5.5308337904424194E-2</v>
      </c>
      <c r="K179" s="28"/>
      <c r="L179" s="64"/>
      <c r="M179" s="29">
        <f>SUBTOTAL(9,M169:M178)</f>
        <v>0</v>
      </c>
      <c r="N179" s="28"/>
      <c r="O179" s="39">
        <f>SUBTOTAL(9,O169:O178)</f>
        <v>14300</v>
      </c>
      <c r="P179" s="28"/>
      <c r="Q179" s="30">
        <f>SUBTOTAL(9,Q169:Q178)</f>
        <v>4.8755222903253508E-2</v>
      </c>
      <c r="R179" s="28"/>
      <c r="S179" s="29">
        <f>SUBTOTAL(9,S169:S178)</f>
        <v>1191.6666666666667</v>
      </c>
    </row>
    <row r="180" spans="1:19" s="23" customFormat="1" ht="15.6" outlineLevel="1" x14ac:dyDescent="0.3">
      <c r="A180" s="11"/>
      <c r="B180" s="9"/>
      <c r="C180" s="84"/>
      <c r="D180" s="11"/>
      <c r="E180" s="10"/>
      <c r="F180" s="10"/>
      <c r="G180" s="11"/>
      <c r="H180" s="42"/>
      <c r="I180" s="11"/>
      <c r="J180" s="17"/>
      <c r="K180" s="11"/>
      <c r="L180" s="72"/>
      <c r="M180" s="10"/>
      <c r="N180" s="11"/>
      <c r="O180" s="42"/>
      <c r="P180" s="11"/>
      <c r="Q180" s="17"/>
      <c r="R180" s="11"/>
      <c r="S180" s="7"/>
    </row>
    <row r="181" spans="1:19" s="23" customFormat="1" ht="15.6" outlineLevel="2" x14ac:dyDescent="0.3">
      <c r="A181" s="34" t="s">
        <v>39</v>
      </c>
      <c r="B181" s="4"/>
      <c r="C181" s="160" t="s">
        <v>39</v>
      </c>
      <c r="D181" s="11"/>
      <c r="E181" s="10"/>
      <c r="F181" s="10"/>
      <c r="G181" s="11"/>
      <c r="H181" s="42"/>
      <c r="I181" s="11"/>
      <c r="J181" s="17"/>
      <c r="K181" s="11"/>
      <c r="L181" s="72"/>
      <c r="M181" s="42">
        <f>O182/624</f>
        <v>19.125817307692309</v>
      </c>
      <c r="N181" s="11"/>
      <c r="P181" s="11"/>
      <c r="Q181" s="17"/>
      <c r="R181" s="11"/>
      <c r="S181" s="7"/>
    </row>
    <row r="182" spans="1:19" s="23" customFormat="1" ht="15.6" outlineLevel="2" x14ac:dyDescent="0.3">
      <c r="A182" s="34" t="s">
        <v>39</v>
      </c>
      <c r="B182" s="5"/>
      <c r="C182" s="75" t="s">
        <v>151</v>
      </c>
      <c r="D182" s="11"/>
      <c r="E182" s="21">
        <v>11495.69</v>
      </c>
      <c r="F182" s="7">
        <f t="shared" ref="F182:F187" si="25">(E182/10)*12</f>
        <v>13794.828</v>
      </c>
      <c r="G182" s="11"/>
      <c r="H182" s="42">
        <v>11487</v>
      </c>
      <c r="I182" s="11"/>
      <c r="J182" s="12">
        <f t="shared" ref="J182:J187" si="26">H182/$H$203</f>
        <v>3.2480924207981633E-2</v>
      </c>
      <c r="K182" s="11"/>
      <c r="L182" s="72"/>
      <c r="M182" s="14" t="s">
        <v>173</v>
      </c>
      <c r="N182" s="11"/>
      <c r="O182" s="42">
        <v>11934.51</v>
      </c>
      <c r="P182" s="11"/>
      <c r="Q182" s="12">
        <f t="shared" ref="Q182:Q187" si="27">O182/$O$203</f>
        <v>4.0690188481895664E-2</v>
      </c>
      <c r="R182" s="11"/>
      <c r="S182" s="7">
        <f t="shared" ref="S182:S187" si="28">O182/12</f>
        <v>994.54250000000002</v>
      </c>
    </row>
    <row r="183" spans="1:19" s="23" customFormat="1" ht="15.6" outlineLevel="2" x14ac:dyDescent="0.3">
      <c r="A183" s="34" t="s">
        <v>39</v>
      </c>
      <c r="B183" s="5"/>
      <c r="C183" s="161" t="s">
        <v>85</v>
      </c>
      <c r="D183" s="11"/>
      <c r="E183" s="10">
        <v>0</v>
      </c>
      <c r="F183" s="7">
        <f t="shared" si="25"/>
        <v>0</v>
      </c>
      <c r="G183" s="11"/>
      <c r="H183" s="42">
        <v>2000</v>
      </c>
      <c r="I183" s="11"/>
      <c r="J183" s="12">
        <f t="shared" si="26"/>
        <v>5.6552492744810015E-3</v>
      </c>
      <c r="K183" s="11"/>
      <c r="L183" s="72"/>
      <c r="M183" s="10"/>
      <c r="N183" s="11"/>
      <c r="O183" s="42">
        <v>2000</v>
      </c>
      <c r="P183" s="11"/>
      <c r="Q183" s="12">
        <f t="shared" si="27"/>
        <v>6.8189122941613297E-3</v>
      </c>
      <c r="R183" s="11"/>
      <c r="S183" s="7">
        <f t="shared" si="28"/>
        <v>166.66666666666666</v>
      </c>
    </row>
    <row r="184" spans="1:19" s="23" customFormat="1" ht="15.6" outlineLevel="2" x14ac:dyDescent="0.3">
      <c r="A184" s="34" t="s">
        <v>39</v>
      </c>
      <c r="B184" s="5"/>
      <c r="C184" s="161" t="s">
        <v>86</v>
      </c>
      <c r="D184" s="11"/>
      <c r="E184" s="10">
        <v>7765</v>
      </c>
      <c r="F184" s="7">
        <f t="shared" si="25"/>
        <v>9318</v>
      </c>
      <c r="G184" s="11"/>
      <c r="H184" s="42">
        <v>8000</v>
      </c>
      <c r="I184" s="11"/>
      <c r="J184" s="12">
        <f t="shared" si="26"/>
        <v>2.2620997097924006E-2</v>
      </c>
      <c r="K184" s="11"/>
      <c r="L184" s="72"/>
      <c r="M184" s="10"/>
      <c r="N184" s="11"/>
      <c r="O184" s="42">
        <v>10000</v>
      </c>
      <c r="P184" s="11"/>
      <c r="Q184" s="12">
        <f t="shared" si="27"/>
        <v>3.4094561470806646E-2</v>
      </c>
      <c r="R184" s="11"/>
      <c r="S184" s="7">
        <f t="shared" si="28"/>
        <v>833.33333333333337</v>
      </c>
    </row>
    <row r="185" spans="1:19" s="23" customFormat="1" ht="15.6" outlineLevel="2" x14ac:dyDescent="0.3">
      <c r="A185" s="34" t="s">
        <v>39</v>
      </c>
      <c r="B185" s="5"/>
      <c r="C185" s="161" t="s">
        <v>87</v>
      </c>
      <c r="D185" s="11"/>
      <c r="E185" s="10">
        <v>5478.32</v>
      </c>
      <c r="F185" s="7">
        <f t="shared" si="25"/>
        <v>6573.9840000000004</v>
      </c>
      <c r="G185" s="11"/>
      <c r="H185" s="42">
        <v>4000</v>
      </c>
      <c r="I185" s="11"/>
      <c r="J185" s="12">
        <f t="shared" si="26"/>
        <v>1.1310498548962003E-2</v>
      </c>
      <c r="K185" s="11"/>
      <c r="L185" s="72"/>
      <c r="M185" s="10"/>
      <c r="N185" s="11"/>
      <c r="O185" s="42">
        <v>6500</v>
      </c>
      <c r="P185" s="11"/>
      <c r="Q185" s="12">
        <f t="shared" si="27"/>
        <v>2.2161464956024321E-2</v>
      </c>
      <c r="R185" s="11"/>
      <c r="S185" s="7">
        <f t="shared" si="28"/>
        <v>541.66666666666663</v>
      </c>
    </row>
    <row r="186" spans="1:19" s="23" customFormat="1" ht="15.6" outlineLevel="2" x14ac:dyDescent="0.3">
      <c r="A186" s="34" t="s">
        <v>39</v>
      </c>
      <c r="B186" s="6"/>
      <c r="C186" s="75" t="s">
        <v>88</v>
      </c>
      <c r="D186" s="11"/>
      <c r="E186" s="10">
        <v>0</v>
      </c>
      <c r="F186" s="7">
        <f t="shared" si="25"/>
        <v>0</v>
      </c>
      <c r="G186" s="11"/>
      <c r="H186" s="42">
        <v>300</v>
      </c>
      <c r="I186" s="11"/>
      <c r="J186" s="12">
        <f t="shared" si="26"/>
        <v>8.4828739117215031E-4</v>
      </c>
      <c r="K186" s="11"/>
      <c r="L186" s="72"/>
      <c r="M186" s="10"/>
      <c r="N186" s="11"/>
      <c r="O186" s="42">
        <v>300</v>
      </c>
      <c r="P186" s="11"/>
      <c r="Q186" s="12">
        <f t="shared" si="27"/>
        <v>1.0228368441241994E-3</v>
      </c>
      <c r="R186" s="11"/>
      <c r="S186" s="7">
        <f t="shared" si="28"/>
        <v>25</v>
      </c>
    </row>
    <row r="187" spans="1:19" s="23" customFormat="1" ht="15.6" outlineLevel="2" x14ac:dyDescent="0.3">
      <c r="A187" s="34" t="s">
        <v>39</v>
      </c>
      <c r="B187" s="5"/>
      <c r="C187" s="161" t="s">
        <v>84</v>
      </c>
      <c r="D187" s="11"/>
      <c r="E187" s="10">
        <v>249.66</v>
      </c>
      <c r="F187" s="7">
        <f t="shared" si="25"/>
        <v>299.59199999999998</v>
      </c>
      <c r="G187" s="11"/>
      <c r="H187" s="42">
        <v>500</v>
      </c>
      <c r="I187" s="11"/>
      <c r="J187" s="12">
        <f t="shared" si="26"/>
        <v>1.4138123186202504E-3</v>
      </c>
      <c r="K187" s="11"/>
      <c r="L187" s="72"/>
      <c r="M187" s="10"/>
      <c r="N187" s="11"/>
      <c r="O187" s="42">
        <v>500</v>
      </c>
      <c r="P187" s="11"/>
      <c r="Q187" s="12">
        <f t="shared" si="27"/>
        <v>1.7047280735403324E-3</v>
      </c>
      <c r="R187" s="11"/>
      <c r="S187" s="7">
        <f t="shared" si="28"/>
        <v>41.666666666666664</v>
      </c>
    </row>
    <row r="188" spans="1:19" s="23" customFormat="1" ht="15.6" outlineLevel="1" x14ac:dyDescent="0.3">
      <c r="A188" s="25" t="s">
        <v>130</v>
      </c>
      <c r="B188" s="27"/>
      <c r="C188" s="76"/>
      <c r="D188" s="28"/>
      <c r="E188" s="39">
        <f>SUBTOTAL(9,E181:E187)</f>
        <v>24988.670000000002</v>
      </c>
      <c r="F188" s="39">
        <f>SUBTOTAL(9,F181:F187)</f>
        <v>29986.404000000002</v>
      </c>
      <c r="G188" s="28"/>
      <c r="H188" s="39">
        <f>SUBTOTAL(9,H181:H187)</f>
        <v>26287</v>
      </c>
      <c r="I188" s="28"/>
      <c r="J188" s="30">
        <f>SUBTOTAL(9,J181:J187)</f>
        <v>7.4329768839141053E-2</v>
      </c>
      <c r="K188" s="28"/>
      <c r="L188" s="64"/>
      <c r="M188" s="29">
        <f>SUBTOTAL(9,M181:M187)</f>
        <v>19.125817307692309</v>
      </c>
      <c r="N188" s="28"/>
      <c r="O188" s="39">
        <f>SUBTOTAL(9,O181:O187)</f>
        <v>31234.510000000002</v>
      </c>
      <c r="P188" s="28"/>
      <c r="Q188" s="30">
        <f>SUBTOTAL(9,Q181:Q187)</f>
        <v>0.10649269212055248</v>
      </c>
      <c r="R188" s="28"/>
      <c r="S188" s="29">
        <f>SUBTOTAL(9,S181:S187)</f>
        <v>2602.875833333333</v>
      </c>
    </row>
    <row r="189" spans="1:19" s="23" customFormat="1" outlineLevel="1" x14ac:dyDescent="0.25">
      <c r="A189" s="6"/>
      <c r="B189" s="6"/>
      <c r="C189" s="75"/>
      <c r="D189" s="11"/>
      <c r="E189" s="10"/>
      <c r="F189" s="10"/>
      <c r="G189" s="11"/>
      <c r="H189" s="41"/>
      <c r="I189" s="11"/>
      <c r="J189" s="17"/>
      <c r="K189" s="11"/>
      <c r="L189" s="72"/>
      <c r="M189" s="10"/>
      <c r="N189" s="11"/>
      <c r="O189" s="41"/>
      <c r="P189" s="11"/>
      <c r="Q189" s="17"/>
      <c r="R189" s="11"/>
      <c r="S189" s="7"/>
    </row>
    <row r="190" spans="1:19" s="23" customFormat="1" ht="15.6" outlineLevel="2" x14ac:dyDescent="0.3">
      <c r="A190" s="34" t="s">
        <v>89</v>
      </c>
      <c r="B190" s="4"/>
      <c r="C190" s="74" t="s">
        <v>89</v>
      </c>
      <c r="D190" s="11"/>
      <c r="E190" s="10"/>
      <c r="F190" s="10"/>
      <c r="G190" s="11"/>
      <c r="H190" s="42"/>
      <c r="I190" s="11"/>
      <c r="J190" s="17"/>
      <c r="K190" s="11"/>
      <c r="L190" s="72"/>
      <c r="M190" s="10"/>
      <c r="N190" s="11"/>
      <c r="O190" s="42"/>
      <c r="P190" s="11"/>
      <c r="Q190" s="17"/>
      <c r="R190" s="11"/>
      <c r="S190" s="7">
        <f>O190/12</f>
        <v>0</v>
      </c>
    </row>
    <row r="191" spans="1:19" s="23" customFormat="1" ht="15.6" outlineLevel="2" x14ac:dyDescent="0.3">
      <c r="A191" s="34" t="s">
        <v>89</v>
      </c>
      <c r="B191" s="5"/>
      <c r="C191" s="75" t="s">
        <v>90</v>
      </c>
      <c r="D191" s="11"/>
      <c r="E191" s="10">
        <v>398.18</v>
      </c>
      <c r="F191" s="7">
        <f>(E191/10)*12</f>
        <v>477.81599999999997</v>
      </c>
      <c r="G191" s="11"/>
      <c r="H191" s="42">
        <v>200</v>
      </c>
      <c r="I191" s="11"/>
      <c r="J191" s="12">
        <f>H191/$H$203</f>
        <v>5.6552492744810017E-4</v>
      </c>
      <c r="K191" s="11"/>
      <c r="L191" s="72"/>
      <c r="M191" s="10"/>
      <c r="N191" s="11"/>
      <c r="O191" s="42">
        <v>500</v>
      </c>
      <c r="P191" s="11"/>
      <c r="Q191" s="12">
        <f>O191/$O$203</f>
        <v>1.7047280735403324E-3</v>
      </c>
      <c r="R191" s="11"/>
      <c r="S191" s="7">
        <f>O191/12</f>
        <v>41.666666666666664</v>
      </c>
    </row>
    <row r="192" spans="1:19" s="23" customFormat="1" ht="15.6" outlineLevel="1" x14ac:dyDescent="0.3">
      <c r="A192" s="25" t="s">
        <v>131</v>
      </c>
      <c r="B192" s="27"/>
      <c r="C192" s="76"/>
      <c r="D192" s="28"/>
      <c r="E192" s="39">
        <f>SUBTOTAL(9,E190:E191)</f>
        <v>398.18</v>
      </c>
      <c r="F192" s="39">
        <f>SUBTOTAL(9,F190:F191)</f>
        <v>477.81599999999997</v>
      </c>
      <c r="G192" s="28"/>
      <c r="H192" s="39">
        <f>SUBTOTAL(9,H190:H191)</f>
        <v>200</v>
      </c>
      <c r="I192" s="28"/>
      <c r="J192" s="30">
        <f>SUBTOTAL(9,J190:J191)</f>
        <v>5.6552492744810017E-4</v>
      </c>
      <c r="K192" s="28"/>
      <c r="L192" s="64"/>
      <c r="M192" s="29">
        <f>SUBTOTAL(9,M190:M191)</f>
        <v>0</v>
      </c>
      <c r="N192" s="28"/>
      <c r="O192" s="39">
        <f>SUBTOTAL(9,O190:O191)</f>
        <v>500</v>
      </c>
      <c r="P192" s="28"/>
      <c r="Q192" s="30">
        <f>SUBTOTAL(9,Q190:Q191)</f>
        <v>1.7047280735403324E-3</v>
      </c>
      <c r="R192" s="28"/>
      <c r="S192" s="29">
        <f>SUBTOTAL(9,S190:S191)</f>
        <v>41.666666666666664</v>
      </c>
    </row>
    <row r="193" spans="1:19" s="23" customFormat="1" outlineLevel="1" x14ac:dyDescent="0.25">
      <c r="A193" s="6"/>
      <c r="B193" s="6"/>
      <c r="C193" s="75"/>
      <c r="D193" s="11"/>
      <c r="E193" s="10"/>
      <c r="F193" s="10"/>
      <c r="G193" s="11"/>
      <c r="H193" s="41"/>
      <c r="I193" s="11"/>
      <c r="J193" s="17"/>
      <c r="K193" s="11"/>
      <c r="L193" s="72"/>
      <c r="M193" s="10"/>
      <c r="N193" s="11"/>
      <c r="O193" s="41"/>
      <c r="P193" s="11"/>
      <c r="Q193" s="17"/>
      <c r="R193" s="11"/>
      <c r="S193" s="7"/>
    </row>
    <row r="194" spans="1:19" s="23" customFormat="1" ht="15.6" outlineLevel="2" x14ac:dyDescent="0.3">
      <c r="A194" s="34" t="s">
        <v>91</v>
      </c>
      <c r="B194" s="4"/>
      <c r="C194" s="74" t="s">
        <v>91</v>
      </c>
      <c r="D194" s="11"/>
      <c r="E194" s="10"/>
      <c r="F194" s="10"/>
      <c r="G194" s="11"/>
      <c r="H194" s="42"/>
      <c r="I194" s="11"/>
      <c r="J194" s="17"/>
      <c r="K194" s="11"/>
      <c r="L194" s="72"/>
      <c r="M194" s="10"/>
      <c r="N194" s="11"/>
      <c r="O194" s="42"/>
      <c r="P194" s="11"/>
      <c r="Q194" s="17"/>
      <c r="R194" s="11"/>
      <c r="S194" s="7">
        <f>O194/12</f>
        <v>0</v>
      </c>
    </row>
    <row r="195" spans="1:19" s="23" customFormat="1" ht="15.6" outlineLevel="2" x14ac:dyDescent="0.3">
      <c r="A195" s="34" t="s">
        <v>91</v>
      </c>
      <c r="B195" s="5"/>
      <c r="C195" s="161" t="s">
        <v>92</v>
      </c>
      <c r="D195" s="11"/>
      <c r="E195" s="10">
        <v>658.87</v>
      </c>
      <c r="F195" s="7">
        <f>(E195/10)*12</f>
        <v>790.64400000000001</v>
      </c>
      <c r="G195" s="11"/>
      <c r="H195" s="42">
        <v>1000</v>
      </c>
      <c r="I195" s="11"/>
      <c r="J195" s="12">
        <f>H195/$H$203</f>
        <v>2.8276246372405008E-3</v>
      </c>
      <c r="K195" s="11"/>
      <c r="L195" s="72"/>
      <c r="M195" s="10"/>
      <c r="N195" s="11"/>
      <c r="O195" s="42">
        <v>1000</v>
      </c>
      <c r="P195" s="11"/>
      <c r="Q195" s="12">
        <f>O195/$O$203</f>
        <v>3.4094561470806649E-3</v>
      </c>
      <c r="R195" s="11"/>
      <c r="S195" s="7">
        <f>O195/12</f>
        <v>83.333333333333329</v>
      </c>
    </row>
    <row r="196" spans="1:19" s="23" customFormat="1" ht="15.6" outlineLevel="1" x14ac:dyDescent="0.3">
      <c r="A196" s="25" t="s">
        <v>132</v>
      </c>
      <c r="B196" s="27"/>
      <c r="C196" s="76"/>
      <c r="D196" s="28"/>
      <c r="E196" s="39">
        <f>SUBTOTAL(9,E194:E195)</f>
        <v>658.87</v>
      </c>
      <c r="F196" s="39">
        <f>SUBTOTAL(9,F194:F195)</f>
        <v>790.64400000000001</v>
      </c>
      <c r="G196" s="28"/>
      <c r="H196" s="39">
        <f>SUBTOTAL(9,H194:H195)</f>
        <v>1000</v>
      </c>
      <c r="I196" s="28"/>
      <c r="J196" s="30">
        <f>SUBTOTAL(9,J194:J195)</f>
        <v>2.8276246372405008E-3</v>
      </c>
      <c r="K196" s="28"/>
      <c r="L196" s="64"/>
      <c r="M196" s="29">
        <f>SUBTOTAL(9,M194:M195)</f>
        <v>0</v>
      </c>
      <c r="N196" s="28"/>
      <c r="O196" s="39">
        <f>SUBTOTAL(9,O194:O195)</f>
        <v>1000</v>
      </c>
      <c r="P196" s="28"/>
      <c r="Q196" s="30">
        <f>SUBTOTAL(9,Q194:Q195)</f>
        <v>3.4094561470806649E-3</v>
      </c>
      <c r="R196" s="28"/>
      <c r="S196" s="29">
        <f>SUBTOTAL(9,S194:S195)</f>
        <v>83.333333333333329</v>
      </c>
    </row>
    <row r="197" spans="1:19" s="23" customFormat="1" ht="15.6" outlineLevel="1" x14ac:dyDescent="0.3">
      <c r="A197" s="45" t="s">
        <v>123</v>
      </c>
      <c r="B197" s="45"/>
      <c r="C197" s="86"/>
      <c r="D197" s="48"/>
      <c r="E197" s="46">
        <f>SUBTOTAL(9,E141:E196)</f>
        <v>239822.48</v>
      </c>
      <c r="F197" s="46">
        <f>SUBTOTAL(9,F141:F196)</f>
        <v>287786.97600000002</v>
      </c>
      <c r="G197" s="48"/>
      <c r="H197" s="46">
        <f>SUBTOTAL(9,H141:H196)</f>
        <v>116747</v>
      </c>
      <c r="I197" s="48"/>
      <c r="J197" s="49">
        <f>H197/H203</f>
        <v>0.33011669352391676</v>
      </c>
      <c r="K197" s="48"/>
      <c r="L197" s="72"/>
      <c r="M197" s="47">
        <f>SUBTOTAL(9,M196:M196)</f>
        <v>0</v>
      </c>
      <c r="N197" s="48"/>
      <c r="O197" s="46">
        <f>SUBTOTAL(9,O141:O196)</f>
        <v>121084.51</v>
      </c>
      <c r="P197" s="48"/>
      <c r="Q197" s="49">
        <f>O197/$O$203</f>
        <v>0.41283232693575023</v>
      </c>
      <c r="R197" s="48"/>
      <c r="S197" s="46">
        <f>SUBTOTAL(9,S141:S196)</f>
        <v>9757.0425000000014</v>
      </c>
    </row>
    <row r="198" spans="1:19" s="23" customFormat="1" outlineLevel="1" x14ac:dyDescent="0.25">
      <c r="A198" s="6"/>
      <c r="B198" s="6"/>
      <c r="C198" s="75"/>
      <c r="D198" s="11"/>
      <c r="E198" s="10"/>
      <c r="F198" s="10"/>
      <c r="G198" s="11"/>
      <c r="H198" s="41"/>
      <c r="I198" s="11"/>
      <c r="J198" s="17"/>
      <c r="K198" s="11"/>
      <c r="L198" s="72"/>
      <c r="M198" s="10"/>
      <c r="N198" s="11"/>
      <c r="O198" s="41"/>
      <c r="P198" s="11"/>
      <c r="Q198" s="17"/>
      <c r="R198" s="11"/>
      <c r="S198" s="7"/>
    </row>
    <row r="199" spans="1:19" s="23" customFormat="1" ht="15.6" outlineLevel="2" x14ac:dyDescent="0.3">
      <c r="A199" s="34"/>
      <c r="B199" s="4"/>
      <c r="C199" s="74" t="s">
        <v>185</v>
      </c>
      <c r="D199" s="11"/>
      <c r="E199" s="10"/>
      <c r="F199" s="10"/>
      <c r="G199" s="11"/>
      <c r="H199" s="42"/>
      <c r="I199" s="11"/>
      <c r="J199" s="17"/>
      <c r="K199" s="11"/>
      <c r="L199" s="72"/>
      <c r="M199" s="10"/>
      <c r="N199" s="11"/>
      <c r="O199" s="42"/>
      <c r="P199" s="11"/>
      <c r="Q199" s="17"/>
      <c r="R199" s="11"/>
      <c r="S199" s="7"/>
    </row>
    <row r="200" spans="1:19" s="23" customFormat="1" ht="15.6" outlineLevel="2" x14ac:dyDescent="0.3">
      <c r="A200" s="34"/>
      <c r="B200" s="5"/>
      <c r="C200" s="161" t="s">
        <v>159</v>
      </c>
      <c r="D200" s="11"/>
      <c r="E200" s="10">
        <v>2932.55</v>
      </c>
      <c r="F200" s="7">
        <f>(E200/10)*12</f>
        <v>3519.06</v>
      </c>
      <c r="G200" s="11"/>
      <c r="H200" s="42"/>
      <c r="I200" s="11"/>
      <c r="J200" s="12"/>
      <c r="K200" s="11"/>
      <c r="L200" s="72"/>
      <c r="M200" s="10"/>
      <c r="N200" s="11"/>
      <c r="O200" s="42"/>
      <c r="P200" s="11"/>
      <c r="Q200" s="12"/>
      <c r="R200" s="11"/>
      <c r="S200" s="7"/>
    </row>
    <row r="201" spans="1:19" s="23" customFormat="1" outlineLevel="1" x14ac:dyDescent="0.25">
      <c r="A201" s="6"/>
      <c r="B201" s="6"/>
      <c r="C201" s="75" t="s">
        <v>158</v>
      </c>
      <c r="D201" s="11"/>
      <c r="E201" s="10">
        <v>1924.41</v>
      </c>
      <c r="F201" s="7">
        <f>(E201/10)*12</f>
        <v>2309.2919999999999</v>
      </c>
      <c r="G201" s="11"/>
      <c r="H201" s="41"/>
      <c r="I201" s="11"/>
      <c r="J201" s="17"/>
      <c r="K201" s="11"/>
      <c r="L201" s="72"/>
      <c r="M201" s="10"/>
      <c r="N201" s="11"/>
      <c r="O201" s="41"/>
      <c r="P201" s="11"/>
      <c r="Q201" s="17"/>
      <c r="R201" s="11"/>
      <c r="S201" s="7"/>
    </row>
    <row r="202" spans="1:19" s="23" customFormat="1" ht="16.2" outlineLevel="2" thickBot="1" x14ac:dyDescent="0.35">
      <c r="A202" s="34"/>
      <c r="B202" s="4"/>
      <c r="C202" s="74" t="s">
        <v>186</v>
      </c>
      <c r="D202" s="11"/>
      <c r="E202" s="206">
        <f>SUBTOTAL(9,E200:E201)</f>
        <v>4856.96</v>
      </c>
      <c r="F202" s="10">
        <f>SUM(F200:F201)</f>
        <v>5828.3519999999999</v>
      </c>
      <c r="G202" s="11"/>
      <c r="H202" s="42"/>
      <c r="I202" s="11"/>
      <c r="J202" s="17"/>
      <c r="K202" s="11"/>
      <c r="L202" s="72"/>
      <c r="M202" s="10"/>
      <c r="N202" s="11"/>
      <c r="O202" s="42"/>
      <c r="P202" s="11"/>
      <c r="Q202" s="17"/>
      <c r="R202" s="11"/>
      <c r="S202" s="7"/>
    </row>
    <row r="203" spans="1:19" s="158" customFormat="1" ht="18" thickBot="1" x14ac:dyDescent="0.35">
      <c r="A203" s="50" t="s">
        <v>141</v>
      </c>
      <c r="B203" s="51"/>
      <c r="C203" s="87"/>
      <c r="D203" s="51"/>
      <c r="E203" s="52">
        <f>$E$202+$E$197+$E$134+$E$130+$E$96</f>
        <v>382941.33</v>
      </c>
      <c r="F203" s="52">
        <f>SUBTOTAL(9,F44:F197)</f>
        <v>563894.60399999993</v>
      </c>
      <c r="G203" s="51"/>
      <c r="H203" s="52">
        <f>SUBTOTAL(9,H44:H197)</f>
        <v>353653.73</v>
      </c>
      <c r="I203" s="51"/>
      <c r="J203" s="121">
        <f>H203/H204</f>
        <v>1.2304477512652012</v>
      </c>
      <c r="K203" s="51"/>
      <c r="L203" s="199"/>
      <c r="M203" s="52">
        <f>SUBTOTAL(9,M44:M195)</f>
        <v>51890.105625000004</v>
      </c>
      <c r="N203" s="51"/>
      <c r="O203" s="52">
        <f>O197+O130+O134+O96</f>
        <v>293301.91000000003</v>
      </c>
      <c r="P203" s="51"/>
      <c r="Q203" s="53">
        <f>O203/$O$203</f>
        <v>1</v>
      </c>
      <c r="R203" s="51"/>
      <c r="S203" s="52">
        <f>SUBTOTAL(9,S44:S195)</f>
        <v>33416.942500000005</v>
      </c>
    </row>
    <row r="204" spans="1:19" s="23" customFormat="1" ht="15.6" thickBot="1" x14ac:dyDescent="0.3">
      <c r="A204" s="6"/>
      <c r="B204" s="6"/>
      <c r="C204" s="88" t="s">
        <v>137</v>
      </c>
      <c r="D204" s="11"/>
      <c r="E204" s="10">
        <f>E41</f>
        <v>95918.69</v>
      </c>
      <c r="F204" s="10">
        <f>F41</f>
        <v>114102.67200000001</v>
      </c>
      <c r="G204" s="11"/>
      <c r="H204" s="10">
        <f>H41</f>
        <v>287418.73</v>
      </c>
      <c r="I204" s="11"/>
      <c r="J204" s="17"/>
      <c r="K204" s="11"/>
      <c r="L204" s="72"/>
      <c r="M204" s="10"/>
      <c r="N204" s="11"/>
      <c r="O204" s="10">
        <f>O41</f>
        <v>296474.31</v>
      </c>
      <c r="P204" s="11"/>
      <c r="Q204" s="17"/>
      <c r="R204" s="11"/>
      <c r="S204" s="7"/>
    </row>
    <row r="205" spans="1:19" s="159" customFormat="1" ht="15.6" thickBot="1" x14ac:dyDescent="0.3">
      <c r="A205" s="2"/>
      <c r="B205" s="2"/>
      <c r="C205" s="89" t="s">
        <v>174</v>
      </c>
      <c r="D205" s="36"/>
      <c r="E205" s="37">
        <f>E204-E203</f>
        <v>-287022.64</v>
      </c>
      <c r="F205" s="37">
        <f>F204-F203</f>
        <v>-449791.93199999991</v>
      </c>
      <c r="G205" s="36"/>
      <c r="H205" s="37">
        <f>H204-H203</f>
        <v>-66235</v>
      </c>
      <c r="I205" s="2"/>
      <c r="J205" s="2"/>
      <c r="K205" s="2"/>
      <c r="L205" s="200"/>
      <c r="M205" s="36"/>
      <c r="N205" s="2"/>
      <c r="O205" s="164">
        <f>O204-O203</f>
        <v>3172.3999999999651</v>
      </c>
      <c r="P205" s="2"/>
      <c r="Q205" s="2"/>
      <c r="R205" s="2"/>
      <c r="S205" s="2"/>
    </row>
    <row r="206" spans="1:19" s="159" customFormat="1" x14ac:dyDescent="0.25">
      <c r="A206" s="2"/>
      <c r="B206" s="2"/>
      <c r="C206" s="90"/>
      <c r="D206" s="2"/>
      <c r="E206" s="2"/>
      <c r="F206" s="2"/>
      <c r="G206" s="2"/>
      <c r="H206" s="2"/>
      <c r="I206" s="2"/>
      <c r="J206" s="2"/>
      <c r="K206" s="2"/>
      <c r="L206" s="201"/>
      <c r="M206" s="2"/>
      <c r="N206" s="2"/>
      <c r="O206" s="2"/>
      <c r="P206" s="2"/>
      <c r="Q206" s="2"/>
      <c r="R206" s="2"/>
      <c r="S206" s="2"/>
    </row>
    <row r="207" spans="1:19" s="159" customFormat="1" x14ac:dyDescent="0.25">
      <c r="A207" s="2"/>
      <c r="B207" s="2"/>
      <c r="C207" s="90"/>
      <c r="D207" s="2"/>
      <c r="E207" s="24">
        <f>$E$202+$E$197+$E$134+$E$130+$E$96</f>
        <v>382941.33</v>
      </c>
      <c r="F207" s="2"/>
      <c r="G207" s="2"/>
      <c r="H207" s="2"/>
      <c r="I207" s="2"/>
      <c r="J207" s="2"/>
      <c r="K207" s="2"/>
      <c r="L207" s="201"/>
      <c r="M207" s="2"/>
      <c r="N207" s="2"/>
      <c r="O207" s="2"/>
      <c r="P207" s="2"/>
      <c r="Q207" s="2"/>
      <c r="R207" s="2"/>
      <c r="S207" s="2"/>
    </row>
    <row r="208" spans="1:19" s="159" customFormat="1" x14ac:dyDescent="0.25">
      <c r="A208" s="2"/>
      <c r="B208" s="2"/>
      <c r="C208" s="90"/>
      <c r="D208" s="2"/>
      <c r="E208" s="2"/>
      <c r="F208" s="2"/>
      <c r="G208" s="2"/>
      <c r="H208" s="40"/>
      <c r="I208" s="2"/>
      <c r="J208" s="2"/>
      <c r="K208" s="2"/>
      <c r="L208" s="201"/>
      <c r="M208" s="2"/>
      <c r="N208" s="2"/>
      <c r="O208" s="40"/>
      <c r="P208" s="2"/>
      <c r="Q208" s="2"/>
      <c r="R208" s="2"/>
      <c r="S208" s="2"/>
    </row>
    <row r="209" spans="1:19" s="159" customFormat="1" x14ac:dyDescent="0.25">
      <c r="A209" s="2"/>
      <c r="B209" s="2"/>
      <c r="C209" s="90"/>
      <c r="D209" s="2"/>
      <c r="E209" s="2"/>
      <c r="F209" s="2"/>
      <c r="G209" s="2"/>
      <c r="H209" s="2"/>
      <c r="I209" s="2"/>
      <c r="J209" s="2"/>
      <c r="K209" s="2"/>
      <c r="L209" s="201"/>
      <c r="M209" s="2"/>
      <c r="N209" s="2"/>
      <c r="O209" s="211"/>
      <c r="P209" s="2"/>
      <c r="Q209" s="2"/>
      <c r="R209" s="2"/>
      <c r="S209" s="2"/>
    </row>
    <row r="210" spans="1:19" s="159" customFormat="1" x14ac:dyDescent="0.25">
      <c r="A210" s="2"/>
      <c r="B210" s="2"/>
      <c r="C210" s="90"/>
      <c r="D210" s="2"/>
      <c r="E210" s="2"/>
      <c r="F210" s="2"/>
      <c r="G210" s="2"/>
      <c r="H210" s="2"/>
      <c r="I210" s="2"/>
      <c r="J210" s="2"/>
      <c r="K210" s="2"/>
      <c r="L210" s="201"/>
      <c r="M210" s="2"/>
      <c r="N210" s="2"/>
      <c r="O210" s="2"/>
      <c r="P210" s="2"/>
      <c r="Q210" s="2"/>
      <c r="R210" s="2"/>
      <c r="S210" s="2"/>
    </row>
    <row r="211" spans="1:19" s="159" customFormat="1" x14ac:dyDescent="0.25">
      <c r="A211" s="2"/>
      <c r="B211" s="2"/>
      <c r="C211" s="90"/>
      <c r="D211" s="2"/>
      <c r="E211" s="2"/>
      <c r="F211" s="2"/>
      <c r="G211" s="2"/>
      <c r="H211" s="2"/>
      <c r="I211" s="2"/>
      <c r="J211" s="2"/>
      <c r="K211" s="2"/>
      <c r="L211" s="201"/>
      <c r="M211" s="2"/>
      <c r="N211" s="2"/>
      <c r="O211" s="2"/>
      <c r="P211" s="2"/>
      <c r="Q211" s="2"/>
      <c r="R211" s="2"/>
      <c r="S211" s="2"/>
    </row>
    <row r="212" spans="1:19" s="159" customFormat="1" x14ac:dyDescent="0.25">
      <c r="A212" s="2"/>
      <c r="B212" s="2"/>
      <c r="C212" s="90"/>
      <c r="D212" s="2"/>
      <c r="E212" s="2"/>
      <c r="F212" s="2"/>
      <c r="G212" s="2"/>
      <c r="H212" s="2"/>
      <c r="I212" s="2"/>
      <c r="J212" s="2"/>
      <c r="K212" s="2"/>
      <c r="L212" s="201"/>
      <c r="M212" s="2"/>
      <c r="N212" s="2"/>
      <c r="O212" s="2"/>
      <c r="P212" s="2"/>
      <c r="Q212" s="2"/>
      <c r="R212" s="2"/>
      <c r="S212" s="2"/>
    </row>
    <row r="213" spans="1:19" s="159" customFormat="1" x14ac:dyDescent="0.25">
      <c r="A213" s="2"/>
      <c r="B213" s="2"/>
      <c r="C213" s="90"/>
      <c r="D213" s="2"/>
      <c r="E213" s="2"/>
      <c r="F213" s="2"/>
      <c r="G213" s="2"/>
      <c r="H213" s="2"/>
      <c r="I213" s="2"/>
      <c r="J213" s="2"/>
      <c r="K213" s="2"/>
      <c r="L213" s="201"/>
      <c r="M213" s="2"/>
      <c r="N213" s="2"/>
      <c r="O213" s="2"/>
      <c r="P213" s="2"/>
      <c r="Q213" s="2"/>
      <c r="R213" s="2"/>
      <c r="S213" s="2"/>
    </row>
    <row r="214" spans="1:19" s="159" customFormat="1" x14ac:dyDescent="0.25">
      <c r="A214" s="2"/>
      <c r="B214" s="2"/>
      <c r="C214" s="90"/>
      <c r="D214" s="2"/>
      <c r="E214" s="2"/>
      <c r="F214" s="2"/>
      <c r="G214" s="2"/>
      <c r="H214" s="2"/>
      <c r="I214" s="2"/>
      <c r="J214" s="2"/>
      <c r="K214" s="2"/>
      <c r="L214" s="201"/>
      <c r="M214" s="2"/>
      <c r="N214" s="2"/>
      <c r="O214" s="2"/>
      <c r="P214" s="2"/>
      <c r="Q214" s="2"/>
      <c r="R214" s="2"/>
      <c r="S214" s="2"/>
    </row>
    <row r="215" spans="1:19" s="159" customFormat="1" x14ac:dyDescent="0.25">
      <c r="A215" s="2"/>
      <c r="B215" s="2"/>
      <c r="C215" s="90"/>
      <c r="D215" s="2"/>
      <c r="E215" s="2"/>
      <c r="F215" s="2"/>
      <c r="G215" s="2"/>
      <c r="H215" s="2"/>
      <c r="I215" s="2"/>
      <c r="J215" s="2"/>
      <c r="K215" s="2"/>
      <c r="L215" s="201"/>
      <c r="M215" s="2"/>
      <c r="N215" s="2"/>
      <c r="O215" s="2"/>
      <c r="P215" s="2"/>
      <c r="Q215" s="2"/>
      <c r="R215" s="2"/>
      <c r="S215" s="2"/>
    </row>
    <row r="216" spans="1:19" s="159" customFormat="1" x14ac:dyDescent="0.25">
      <c r="A216" s="2"/>
      <c r="B216" s="2"/>
      <c r="C216" s="90"/>
      <c r="D216" s="2"/>
      <c r="E216" s="2"/>
      <c r="F216" s="2"/>
      <c r="G216" s="2"/>
      <c r="H216" s="2"/>
      <c r="I216" s="2"/>
      <c r="J216" s="2"/>
      <c r="K216" s="2"/>
      <c r="L216" s="201"/>
      <c r="M216" s="2"/>
      <c r="N216" s="2"/>
      <c r="O216" s="2"/>
      <c r="P216" s="2"/>
      <c r="Q216" s="2"/>
      <c r="R216" s="2"/>
      <c r="S216" s="2"/>
    </row>
    <row r="217" spans="1:19" s="159" customFormat="1" x14ac:dyDescent="0.25">
      <c r="A217" s="2"/>
      <c r="B217" s="2"/>
      <c r="C217" s="90"/>
      <c r="D217" s="2"/>
      <c r="E217" s="2"/>
      <c r="F217" s="2"/>
      <c r="G217" s="2"/>
      <c r="H217" s="2"/>
      <c r="I217" s="2"/>
      <c r="J217" s="2"/>
      <c r="K217" s="2"/>
      <c r="L217" s="201"/>
      <c r="M217" s="2"/>
      <c r="N217" s="2"/>
      <c r="O217" s="2"/>
      <c r="P217" s="2"/>
      <c r="Q217" s="2"/>
      <c r="R217" s="2"/>
      <c r="S217" s="2"/>
    </row>
  </sheetData>
  <sortState ref="A91:S93">
    <sortCondition ref="C91:C93"/>
  </sortState>
  <printOptions horizontalCentered="1" gridLines="1"/>
  <pageMargins left="0" right="0" top="0.5" bottom="0.5" header="0.3" footer="0.3"/>
  <pageSetup scale="44" fitToHeight="0" orientation="portrait" r:id="rId1"/>
  <headerFooter scaleWithDoc="0">
    <oddFooter>&amp;L&amp;"Arial,Bold"&amp;14&amp;F &amp;D&amp;R&amp;"Arial,Bold"&amp;12 Page &amp;P of &amp;N</oddFooter>
  </headerFooter>
  <rowBreaks count="3" manualBreakCount="3">
    <brk id="70" max="16383" man="1"/>
    <brk id="130" max="16383" man="1"/>
    <brk id="192" max="16383" man="1"/>
  </rowBreaks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373380</xdr:colOff>
                <xdr:row>1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373380</xdr:colOff>
                <xdr:row>1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Sheet1</vt:lpstr>
      <vt:lpstr>Budget!Print_Titles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Deel</dc:creator>
  <cp:lastModifiedBy>Paula Deel</cp:lastModifiedBy>
  <cp:lastPrinted>2025-05-22T03:03:02Z</cp:lastPrinted>
  <dcterms:created xsi:type="dcterms:W3CDTF">2021-06-07T05:56:44Z</dcterms:created>
  <dcterms:modified xsi:type="dcterms:W3CDTF">2025-05-22T05:03:28Z</dcterms:modified>
</cp:coreProperties>
</file>